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Tulowiecki\Documents\PLANY_ROZWOJU\GUIDELINES&amp;FORMS\OSD_BIG\RAPORT\2020\"/>
    </mc:Choice>
  </mc:AlternateContent>
  <xr:revisionPtr revIDLastSave="0" documentId="8_{5DAF12B6-D00E-4868-BE72-4CBF4B957FEE}" xr6:coauthVersionLast="45" xr6:coauthVersionMax="45" xr10:uidLastSave="{00000000-0000-0000-0000-000000000000}"/>
  <bookViews>
    <workbookView xWindow="-108" yWindow="-108" windowWidth="23256" windowHeight="13176" tabRatio="598" xr2:uid="{00000000-000D-0000-FFFF-FFFF00000000}"/>
  </bookViews>
  <sheets>
    <sheet name="plan finansowy" sheetId="23195" r:id="rId1"/>
  </sheets>
  <definedNames>
    <definedName name="_xlnm.Print_Area" localSheetId="0">'plan finansowy'!$M$385:$AC$412</definedName>
    <definedName name="Rok_ZPR">2020</definedName>
    <definedName name="wrn.anx1b." hidden="1">{"tab5_1",#N/A,FALSE,"Założenia LISDOM";"tab5_1_2",#N/A,FALSE,"Założenia LISDOM";"tab5_2i3",#N/A,FALSE,"Założenia LISDOM";"tab5_2i3_2",#N/A,FALSE,"Założenia LISDOM";"tab5_4i5",#N/A,FALSE,"Założenia LISDOM";"tab5_4i5_2",#N/A,FALSE,"Założenia LISDOM";"tab5_6",#N/A,FALSE,"Założenia LISDOM";"tab5_6_2",#N/A,FALSE,"Założenia LISDOM";"tab5_7",#N/A,FALSE,"Założenia LISDOM";"tab5_8",#N/A,FALSE,"Założenia LISDOM";"tab5_8_2",#N/A,FALSE,"Założenia LISDOM";"stopa",#N/A,FALSE,"Efektywność";"przepływy",#N/A,FALSE,"Efektywność";"NPV",#N/A,FALSE,"Efektywność";"IRR",#N/A,FALSE,"Efektywność"}</definedName>
    <definedName name="wrn.Cały." hidden="1">{"tab6_1",#N/A,FALSE,"Założenia";"nakłady",#N/A,FALSE,"Założenia CENTRUM";"ceny",#N/A,FALSE,"Założenia CENTRUM";"oferta",#N/A,FALSE,"Założenia CENTRUM";"przychody",#N/A,FALSE,"Założenia CENTRUM";"zaliczki",#N/A,FALSE,"Założenia CENTRUM";"koszty_zal",#N/A,FALSE,"Założenia CENTRUM";"wynagrodzenia",#N/A,FALSE,"Założenia CENTRUM";"koszty",#N/A,FALSE,"Założenia CENTRUM"}</definedName>
    <definedName name="wrn.Efekt." hidden="1">{"stopa",#N/A,FALSE,"Efektywność";"przepływy",#N/A,FALSE,"Efektywność";"NPV",#N/A,FALSE,"Efektywność";"IRR",#N/A,FALSE,"Efektywność"}</definedName>
    <definedName name="wrn.oferta." hidden="1">{"oferta",#N/A,FALSE,"Założenia CBO"}</definedName>
    <definedName name="wrn.projekcja." hidden="1">{"kredyty1",#N/A,FALSE,"Projekcja finansowa";"kredyty2",#N/A,FALSE,"Projekcja finansowa";"bilans1",#N/A,FALSE,"Projekcja finansowa";"bilans2",#N/A,FALSE,"Projekcja finansowa";"rw1",#N/A,FALSE,"Projekcja finansowa";"rw2",#N/A,FALSE,"Projekcja finansowa";"cash1",#N/A,FALSE,"Projekcja finansowa";"cash2",#N/A,FALSE,"Projekcja finansowa";"wsk1",#N/A,FALSE,"Projekcja finansowa";"wsk2",#N/A,FALSE,"Projekcja finansowa"}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0" i="23195" l="1"/>
  <c r="L142" i="23195"/>
  <c r="K142" i="23195"/>
  <c r="J142" i="23195"/>
  <c r="I142" i="23195"/>
  <c r="H142" i="23195"/>
  <c r="G142" i="23195"/>
  <c r="F142" i="23195"/>
  <c r="E142" i="23195"/>
  <c r="G480" i="23195" l="1"/>
  <c r="E480" i="23195"/>
  <c r="F480" i="23195"/>
  <c r="G482" i="23195"/>
  <c r="F482" i="23195"/>
  <c r="E482" i="23195"/>
  <c r="G391" i="23195"/>
  <c r="G263" i="23195"/>
  <c r="G262" i="23195"/>
  <c r="G261" i="23195"/>
  <c r="L567" i="23195"/>
  <c r="K567" i="23195"/>
  <c r="J567" i="23195"/>
  <c r="I567" i="23195"/>
  <c r="H567" i="23195"/>
  <c r="G567" i="23195"/>
  <c r="F567" i="23195"/>
  <c r="E567" i="23195"/>
  <c r="E3" i="23195"/>
  <c r="H7" i="23195" s="1"/>
  <c r="E127" i="23195"/>
  <c r="E133" i="23195"/>
  <c r="E132" i="23195"/>
  <c r="E131" i="23195" s="1"/>
  <c r="E108" i="23195"/>
  <c r="E272" i="23195"/>
  <c r="E273" i="23195"/>
  <c r="E274" i="23195"/>
  <c r="E275" i="23195"/>
  <c r="E276" i="23195"/>
  <c r="E277" i="23195"/>
  <c r="E278" i="23195"/>
  <c r="E57" i="23195"/>
  <c r="E60" i="23195"/>
  <c r="E328" i="23195"/>
  <c r="E65" i="23195"/>
  <c r="E69" i="23195"/>
  <c r="E116" i="23195"/>
  <c r="E71" i="23195"/>
  <c r="E70" i="23195" s="1"/>
  <c r="E330" i="23195" s="1"/>
  <c r="E79" i="23195"/>
  <c r="E80" i="23195"/>
  <c r="E81" i="23195"/>
  <c r="F28" i="23195"/>
  <c r="E28" i="23195"/>
  <c r="C25" i="23195"/>
  <c r="C28" i="23195"/>
  <c r="C31" i="23195" s="1"/>
  <c r="C6" i="23195"/>
  <c r="D11" i="23195"/>
  <c r="D13" i="23195"/>
  <c r="B19" i="23195"/>
  <c r="C18" i="23195" s="1"/>
  <c r="E21" i="23195"/>
  <c r="F14" i="23195"/>
  <c r="F21" i="23195"/>
  <c r="G14" i="23195"/>
  <c r="G21" i="23195"/>
  <c r="H14" i="23195"/>
  <c r="H21" i="23195"/>
  <c r="I14" i="23195"/>
  <c r="I21" i="23195"/>
  <c r="J14" i="23195"/>
  <c r="J21" i="23195"/>
  <c r="K14" i="23195"/>
  <c r="K21" i="23195"/>
  <c r="L14" i="23195"/>
  <c r="L21" i="23195"/>
  <c r="F24" i="23195"/>
  <c r="H24" i="23195"/>
  <c r="J24" i="23195"/>
  <c r="L24" i="23195"/>
  <c r="F25" i="23195"/>
  <c r="G25" i="23195"/>
  <c r="H25" i="23195"/>
  <c r="I25" i="23195"/>
  <c r="J25" i="23195"/>
  <c r="K25" i="23195"/>
  <c r="L25" i="23195"/>
  <c r="F26" i="23195"/>
  <c r="G26" i="23195"/>
  <c r="H26" i="23195"/>
  <c r="I26" i="23195"/>
  <c r="J26" i="23195"/>
  <c r="K26" i="23195"/>
  <c r="L26" i="23195"/>
  <c r="E29" i="23195"/>
  <c r="F29" i="23195"/>
  <c r="G28" i="23195"/>
  <c r="G31" i="23195" s="1"/>
  <c r="G29" i="23195"/>
  <c r="H28" i="23195"/>
  <c r="H29" i="23195"/>
  <c r="I32" i="23195" s="1"/>
  <c r="I28" i="23195"/>
  <c r="I31" i="23195" s="1"/>
  <c r="I29" i="23195"/>
  <c r="I27" i="23195"/>
  <c r="J28" i="23195"/>
  <c r="J29" i="23195"/>
  <c r="K28" i="23195"/>
  <c r="K31" i="23195" s="1"/>
  <c r="K29" i="23195"/>
  <c r="K27" i="23195"/>
  <c r="L28" i="23195"/>
  <c r="L29" i="23195"/>
  <c r="E30" i="23195"/>
  <c r="H31" i="23195"/>
  <c r="L31" i="23195"/>
  <c r="E33" i="23195"/>
  <c r="F15" i="23195"/>
  <c r="F33" i="23195"/>
  <c r="G15" i="23195" s="1"/>
  <c r="G33" i="23195"/>
  <c r="H15" i="23195"/>
  <c r="H33" i="23195"/>
  <c r="I15" i="23195" s="1"/>
  <c r="I33" i="23195"/>
  <c r="I42" i="23195" s="1"/>
  <c r="J15" i="23195"/>
  <c r="J33" i="23195"/>
  <c r="K15" i="23195"/>
  <c r="K33" i="23195"/>
  <c r="L15" i="23195"/>
  <c r="L33" i="23195"/>
  <c r="L42" i="23195" s="1"/>
  <c r="E42" i="23195"/>
  <c r="F42" i="23195"/>
  <c r="G42" i="23195"/>
  <c r="H42" i="23195"/>
  <c r="J42" i="23195"/>
  <c r="K42" i="23195"/>
  <c r="C53" i="23195"/>
  <c r="D56" i="23195"/>
  <c r="D57" i="23195"/>
  <c r="D58" i="23195"/>
  <c r="F57" i="23195"/>
  <c r="G57" i="23195"/>
  <c r="G327" i="23195"/>
  <c r="H57" i="23195"/>
  <c r="I57" i="23195"/>
  <c r="I327" i="23195"/>
  <c r="J57" i="23195"/>
  <c r="J327" i="23195" s="1"/>
  <c r="K57" i="23195"/>
  <c r="K327" i="23195"/>
  <c r="K529" i="23195" s="1"/>
  <c r="L57" i="23195"/>
  <c r="F60" i="23195"/>
  <c r="F328" i="23195"/>
  <c r="G60" i="23195"/>
  <c r="H60" i="23195"/>
  <c r="H328" i="23195"/>
  <c r="I60" i="23195"/>
  <c r="J60" i="23195"/>
  <c r="J328" i="23195"/>
  <c r="K60" i="23195"/>
  <c r="L60" i="23195"/>
  <c r="L328" i="23195"/>
  <c r="F65" i="23195"/>
  <c r="G65" i="23195"/>
  <c r="G329" i="23195"/>
  <c r="H65" i="23195"/>
  <c r="I65" i="23195"/>
  <c r="I329" i="23195"/>
  <c r="J65" i="23195"/>
  <c r="K65" i="23195"/>
  <c r="K329" i="23195"/>
  <c r="L65" i="23195"/>
  <c r="L329" i="23195" s="1"/>
  <c r="F69" i="23195"/>
  <c r="G69" i="23195"/>
  <c r="H69" i="23195"/>
  <c r="I69" i="23195"/>
  <c r="J69" i="23195"/>
  <c r="K69" i="23195"/>
  <c r="L69" i="23195"/>
  <c r="F79" i="23195"/>
  <c r="G79" i="23195"/>
  <c r="H79" i="23195"/>
  <c r="I79" i="23195"/>
  <c r="J79" i="23195"/>
  <c r="K79" i="23195"/>
  <c r="L79" i="23195"/>
  <c r="F80" i="23195"/>
  <c r="G80" i="23195"/>
  <c r="H80" i="23195"/>
  <c r="I80" i="23195"/>
  <c r="J80" i="23195"/>
  <c r="K80" i="23195"/>
  <c r="L80" i="23195"/>
  <c r="F81" i="23195"/>
  <c r="G81" i="23195"/>
  <c r="H81" i="23195"/>
  <c r="I81" i="23195"/>
  <c r="J81" i="23195"/>
  <c r="K81" i="23195"/>
  <c r="L81" i="23195"/>
  <c r="B105" i="23195"/>
  <c r="F108" i="23195"/>
  <c r="G108" i="23195"/>
  <c r="H108" i="23195"/>
  <c r="I108" i="23195"/>
  <c r="J108" i="23195"/>
  <c r="K108" i="23195"/>
  <c r="L108" i="23195"/>
  <c r="D116" i="23195"/>
  <c r="F116" i="23195"/>
  <c r="F71" i="23195"/>
  <c r="F70" i="23195" s="1"/>
  <c r="F330" i="23195" s="1"/>
  <c r="F531" i="23195" s="1"/>
  <c r="G116" i="23195"/>
  <c r="G71" i="23195"/>
  <c r="G70" i="23195" s="1"/>
  <c r="G330" i="23195" s="1"/>
  <c r="G531" i="23195" s="1"/>
  <c r="H116" i="23195"/>
  <c r="H71" i="23195"/>
  <c r="H70" i="23195"/>
  <c r="I116" i="23195"/>
  <c r="I71" i="23195" s="1"/>
  <c r="I70" i="23195"/>
  <c r="I330" i="23195"/>
  <c r="I531" i="23195" s="1"/>
  <c r="J116" i="23195"/>
  <c r="J71" i="23195"/>
  <c r="J70" i="23195" s="1"/>
  <c r="K116" i="23195"/>
  <c r="K71" i="23195" s="1"/>
  <c r="K70" i="23195" s="1"/>
  <c r="L116" i="23195"/>
  <c r="L71" i="23195" s="1"/>
  <c r="L70" i="23195"/>
  <c r="L330" i="23195" s="1"/>
  <c r="L531" i="23195" s="1"/>
  <c r="D117" i="23195"/>
  <c r="D118" i="23195" s="1"/>
  <c r="D119" i="23195"/>
  <c r="D127" i="23195"/>
  <c r="D128" i="23195"/>
  <c r="F127" i="23195"/>
  <c r="G127" i="23195"/>
  <c r="H127" i="23195"/>
  <c r="I127" i="23195"/>
  <c r="I126" i="23195" s="1"/>
  <c r="J127" i="23195"/>
  <c r="K127" i="23195"/>
  <c r="L127" i="23195"/>
  <c r="F133" i="23195"/>
  <c r="F132" i="23195" s="1"/>
  <c r="F131" i="23195" s="1"/>
  <c r="G133" i="23195"/>
  <c r="G132" i="23195"/>
  <c r="G131" i="23195" s="1"/>
  <c r="H133" i="23195"/>
  <c r="H132" i="23195"/>
  <c r="H131" i="23195"/>
  <c r="I133" i="23195"/>
  <c r="I132" i="23195" s="1"/>
  <c r="I131" i="23195"/>
  <c r="J133" i="23195"/>
  <c r="J132" i="23195" s="1"/>
  <c r="J131" i="23195" s="1"/>
  <c r="K133" i="23195"/>
  <c r="K132" i="23195"/>
  <c r="K131" i="23195" s="1"/>
  <c r="L133" i="23195"/>
  <c r="L132" i="23195"/>
  <c r="L131" i="23195"/>
  <c r="E154" i="23195"/>
  <c r="F16" i="23195" s="1"/>
  <c r="F154" i="23195"/>
  <c r="F533" i="23195" s="1"/>
  <c r="G16" i="23195"/>
  <c r="G154" i="23195"/>
  <c r="H16" i="23195"/>
  <c r="H154" i="23195"/>
  <c r="I16" i="23195"/>
  <c r="I154" i="23195"/>
  <c r="J16" i="23195" s="1"/>
  <c r="J154" i="23195"/>
  <c r="K16" i="23195"/>
  <c r="K154" i="23195"/>
  <c r="L16" i="23195" s="1"/>
  <c r="L154" i="23195"/>
  <c r="L533" i="23195" s="1"/>
  <c r="C156" i="23195"/>
  <c r="C157" i="23195"/>
  <c r="C158" i="23195"/>
  <c r="C159" i="23195"/>
  <c r="C160" i="23195"/>
  <c r="C161" i="23195"/>
  <c r="C162" i="23195"/>
  <c r="B168" i="23195"/>
  <c r="C168" i="23195"/>
  <c r="B169" i="23195"/>
  <c r="C169" i="23195"/>
  <c r="B170" i="23195"/>
  <c r="C170" i="23195"/>
  <c r="B171" i="23195"/>
  <c r="B172" i="23195"/>
  <c r="C172" i="23195"/>
  <c r="B173" i="23195"/>
  <c r="C173" i="23195"/>
  <c r="B174" i="23195"/>
  <c r="C174" i="23195"/>
  <c r="B175" i="23195"/>
  <c r="C175" i="23195"/>
  <c r="B176" i="23195"/>
  <c r="C176" i="23195"/>
  <c r="B177" i="23195"/>
  <c r="C177" i="23195"/>
  <c r="B178" i="23195"/>
  <c r="C178" i="23195"/>
  <c r="B179" i="23195"/>
  <c r="C179" i="23195"/>
  <c r="B180" i="23195"/>
  <c r="C180" i="23195"/>
  <c r="B182" i="23195"/>
  <c r="C182" i="23195"/>
  <c r="B183" i="23195"/>
  <c r="B184" i="23195"/>
  <c r="B185" i="23195"/>
  <c r="B186" i="23195"/>
  <c r="B187" i="23195"/>
  <c r="B188" i="23195"/>
  <c r="B189" i="23195"/>
  <c r="C189" i="23195"/>
  <c r="B190" i="23195"/>
  <c r="B192" i="23195"/>
  <c r="C192" i="23195"/>
  <c r="C221" i="23195" s="1"/>
  <c r="D195" i="23195"/>
  <c r="D235" i="23195" s="1"/>
  <c r="C197" i="23195"/>
  <c r="E197" i="23195"/>
  <c r="F197" i="23195"/>
  <c r="G197" i="23195"/>
  <c r="H197" i="23195"/>
  <c r="H220" i="23195" s="1"/>
  <c r="H232" i="23195" s="1"/>
  <c r="I197" i="23195"/>
  <c r="J197" i="23195"/>
  <c r="K197" i="23195"/>
  <c r="L197" i="23195"/>
  <c r="C198" i="23195"/>
  <c r="D198" i="23195"/>
  <c r="D199" i="23195" s="1"/>
  <c r="C199" i="23195"/>
  <c r="C201" i="23195"/>
  <c r="C202" i="23195"/>
  <c r="C203" i="23195"/>
  <c r="E203" i="23195"/>
  <c r="E202" i="23195" s="1"/>
  <c r="E201" i="23195" s="1"/>
  <c r="E212" i="23195"/>
  <c r="E231" i="23195"/>
  <c r="F203" i="23195"/>
  <c r="F202" i="23195" s="1"/>
  <c r="F201" i="23195"/>
  <c r="F212" i="23195"/>
  <c r="F231" i="23195"/>
  <c r="G203" i="23195"/>
  <c r="G202" i="23195"/>
  <c r="G201" i="23195" s="1"/>
  <c r="G212" i="23195"/>
  <c r="G220" i="23195"/>
  <c r="G231" i="23195"/>
  <c r="H203" i="23195"/>
  <c r="H202" i="23195" s="1"/>
  <c r="H201" i="23195" s="1"/>
  <c r="H212" i="23195"/>
  <c r="H231" i="23195"/>
  <c r="I203" i="23195"/>
  <c r="I202" i="23195" s="1"/>
  <c r="I201" i="23195" s="1"/>
  <c r="I220" i="23195" s="1"/>
  <c r="I212" i="23195"/>
  <c r="I231" i="23195"/>
  <c r="J203" i="23195"/>
  <c r="J202" i="23195" s="1"/>
  <c r="J201" i="23195" s="1"/>
  <c r="J212" i="23195"/>
  <c r="J231" i="23195"/>
  <c r="K203" i="23195"/>
  <c r="K202" i="23195"/>
  <c r="K201" i="23195" s="1"/>
  <c r="K212" i="23195"/>
  <c r="K231" i="23195"/>
  <c r="L203" i="23195"/>
  <c r="L202" i="23195"/>
  <c r="L201" i="23195" s="1"/>
  <c r="L220" i="23195" s="1"/>
  <c r="L222" i="23195" s="1"/>
  <c r="L212" i="23195"/>
  <c r="L231" i="23195"/>
  <c r="C204" i="23195"/>
  <c r="C205" i="23195"/>
  <c r="C208" i="23195"/>
  <c r="C211" i="23195"/>
  <c r="C218" i="23195"/>
  <c r="D245" i="23195"/>
  <c r="E245" i="23195"/>
  <c r="F245" i="23195"/>
  <c r="G245" i="23195"/>
  <c r="H245" i="23195"/>
  <c r="I245" i="23195"/>
  <c r="J245" i="23195"/>
  <c r="K245" i="23195"/>
  <c r="L245" i="23195"/>
  <c r="D249" i="23195"/>
  <c r="D250" i="23195" s="1"/>
  <c r="D251" i="23195" s="1"/>
  <c r="D252" i="23195" s="1"/>
  <c r="D253" i="23195" s="1"/>
  <c r="D254" i="23195" s="1"/>
  <c r="C257" i="23195"/>
  <c r="G257" i="23195"/>
  <c r="C258" i="23195"/>
  <c r="G258" i="23195"/>
  <c r="G265" i="23195" s="1"/>
  <c r="C259" i="23195"/>
  <c r="C260" i="23195"/>
  <c r="C261" i="23195"/>
  <c r="C262" i="23195"/>
  <c r="C263" i="23195"/>
  <c r="E265" i="23195"/>
  <c r="F265" i="23195"/>
  <c r="H265" i="23195"/>
  <c r="I265" i="23195"/>
  <c r="J265" i="23195"/>
  <c r="K265" i="23195"/>
  <c r="L265" i="23195"/>
  <c r="F268" i="23195"/>
  <c r="G268" i="23195"/>
  <c r="H268" i="23195" s="1"/>
  <c r="I268" i="23195" s="1"/>
  <c r="J268" i="23195" s="1"/>
  <c r="K268" i="23195" s="1"/>
  <c r="L268" i="23195" s="1"/>
  <c r="D270" i="23195"/>
  <c r="F272" i="23195"/>
  <c r="G272" i="23195"/>
  <c r="H272" i="23195"/>
  <c r="I272" i="23195"/>
  <c r="I280" i="23195" s="1"/>
  <c r="I281" i="23195" s="1"/>
  <c r="J272" i="23195"/>
  <c r="K272" i="23195"/>
  <c r="K280" i="23195" s="1"/>
  <c r="L272" i="23195"/>
  <c r="F273" i="23195"/>
  <c r="G273" i="23195"/>
  <c r="H273" i="23195"/>
  <c r="I273" i="23195"/>
  <c r="J273" i="23195"/>
  <c r="K273" i="23195"/>
  <c r="L273" i="23195"/>
  <c r="L280" i="23195"/>
  <c r="L56" i="23195" s="1"/>
  <c r="F274" i="23195"/>
  <c r="G274" i="23195"/>
  <c r="H274" i="23195"/>
  <c r="I274" i="23195"/>
  <c r="J274" i="23195"/>
  <c r="K274" i="23195"/>
  <c r="L274" i="23195"/>
  <c r="F275" i="23195"/>
  <c r="G275" i="23195"/>
  <c r="H275" i="23195"/>
  <c r="I275" i="23195"/>
  <c r="J275" i="23195"/>
  <c r="K275" i="23195"/>
  <c r="L275" i="23195"/>
  <c r="F276" i="23195"/>
  <c r="G276" i="23195"/>
  <c r="H276" i="23195"/>
  <c r="I276" i="23195"/>
  <c r="J276" i="23195"/>
  <c r="K276" i="23195"/>
  <c r="L276" i="23195"/>
  <c r="F277" i="23195"/>
  <c r="G277" i="23195"/>
  <c r="H277" i="23195"/>
  <c r="I277" i="23195"/>
  <c r="J277" i="23195"/>
  <c r="K277" i="23195"/>
  <c r="L277" i="23195"/>
  <c r="F278" i="23195"/>
  <c r="G278" i="23195"/>
  <c r="H278" i="23195"/>
  <c r="I278" i="23195"/>
  <c r="J278" i="23195"/>
  <c r="K278" i="23195"/>
  <c r="L278" i="23195"/>
  <c r="F280" i="23195"/>
  <c r="F56" i="23195" s="1"/>
  <c r="E291" i="23195"/>
  <c r="E299" i="23195"/>
  <c r="E152" i="23195" s="1"/>
  <c r="F299" i="23195"/>
  <c r="F152" i="23195" s="1"/>
  <c r="G299" i="23195"/>
  <c r="G152" i="23195"/>
  <c r="H299" i="23195"/>
  <c r="H152" i="23195"/>
  <c r="I299" i="23195"/>
  <c r="I152" i="23195" s="1"/>
  <c r="J299" i="23195"/>
  <c r="J152" i="23195"/>
  <c r="K299" i="23195"/>
  <c r="K152" i="23195" s="1"/>
  <c r="L299" i="23195"/>
  <c r="L152" i="23195"/>
  <c r="E306" i="23195"/>
  <c r="F306" i="23195"/>
  <c r="G306" i="23195" s="1"/>
  <c r="E312" i="23195"/>
  <c r="E439" i="23195"/>
  <c r="E438" i="23195" s="1"/>
  <c r="E313" i="23195"/>
  <c r="F313" i="23195"/>
  <c r="F360" i="23195"/>
  <c r="F359" i="23195"/>
  <c r="G313" i="23195"/>
  <c r="H313" i="23195"/>
  <c r="H360" i="23195" s="1"/>
  <c r="H359" i="23195" s="1"/>
  <c r="I313" i="23195"/>
  <c r="J313" i="23195"/>
  <c r="J360" i="23195"/>
  <c r="J359" i="23195"/>
  <c r="K313" i="23195"/>
  <c r="L313" i="23195"/>
  <c r="L360" i="23195"/>
  <c r="L359" i="23195"/>
  <c r="E320" i="23195"/>
  <c r="E321" i="23195"/>
  <c r="E322" i="23195"/>
  <c r="E323" i="23195"/>
  <c r="F320" i="23195"/>
  <c r="F318" i="23195" s="1"/>
  <c r="F528" i="23195" s="1"/>
  <c r="F321" i="23195"/>
  <c r="F322" i="23195"/>
  <c r="F323" i="23195"/>
  <c r="G320" i="23195"/>
  <c r="G321" i="23195"/>
  <c r="G322" i="23195"/>
  <c r="G323" i="23195"/>
  <c r="G318" i="23195"/>
  <c r="G527" i="23195" s="1"/>
  <c r="H320" i="23195"/>
  <c r="H532" i="23195" s="1"/>
  <c r="H321" i="23195"/>
  <c r="H322" i="23195"/>
  <c r="H323" i="23195"/>
  <c r="I320" i="23195"/>
  <c r="I532" i="23195" s="1"/>
  <c r="I321" i="23195"/>
  <c r="I322" i="23195"/>
  <c r="I323" i="23195"/>
  <c r="J320" i="23195"/>
  <c r="J321" i="23195"/>
  <c r="J322" i="23195"/>
  <c r="J323" i="23195"/>
  <c r="J318" i="23195" s="1"/>
  <c r="K320" i="23195"/>
  <c r="K321" i="23195"/>
  <c r="K322" i="23195"/>
  <c r="K323" i="23195"/>
  <c r="K318" i="23195" s="1"/>
  <c r="K527" i="23195" s="1"/>
  <c r="L320" i="23195"/>
  <c r="L321" i="23195"/>
  <c r="L322" i="23195"/>
  <c r="L323" i="23195"/>
  <c r="E327" i="23195"/>
  <c r="F327" i="23195"/>
  <c r="H327" i="23195"/>
  <c r="H529" i="23195" s="1"/>
  <c r="L327" i="23195"/>
  <c r="G328" i="23195"/>
  <c r="I328" i="23195"/>
  <c r="K328" i="23195"/>
  <c r="E329" i="23195"/>
  <c r="F329" i="23195"/>
  <c r="H329" i="23195"/>
  <c r="J329" i="23195"/>
  <c r="E331" i="23195"/>
  <c r="F331" i="23195"/>
  <c r="G331" i="23195"/>
  <c r="H331" i="23195"/>
  <c r="I331" i="23195"/>
  <c r="J331" i="23195"/>
  <c r="K331" i="23195"/>
  <c r="L331" i="23195"/>
  <c r="E332" i="23195"/>
  <c r="F332" i="23195"/>
  <c r="G332" i="23195"/>
  <c r="H332" i="23195"/>
  <c r="I332" i="23195"/>
  <c r="J332" i="23195"/>
  <c r="K332" i="23195"/>
  <c r="L332" i="23195"/>
  <c r="E341" i="23195"/>
  <c r="E338" i="23195"/>
  <c r="F341" i="23195"/>
  <c r="F338" i="23195" s="1"/>
  <c r="G341" i="23195"/>
  <c r="G338" i="23195"/>
  <c r="H341" i="23195"/>
  <c r="H338" i="23195" s="1"/>
  <c r="I341" i="23195"/>
  <c r="I338" i="23195" s="1"/>
  <c r="J341" i="23195"/>
  <c r="J338" i="23195" s="1"/>
  <c r="K341" i="23195"/>
  <c r="K338" i="23195"/>
  <c r="L341" i="23195"/>
  <c r="L338" i="23195" s="1"/>
  <c r="E347" i="23195"/>
  <c r="E344" i="23195"/>
  <c r="F347" i="23195"/>
  <c r="F344" i="23195" s="1"/>
  <c r="G347" i="23195"/>
  <c r="G344" i="23195" s="1"/>
  <c r="H347" i="23195"/>
  <c r="H344" i="23195" s="1"/>
  <c r="I347" i="23195"/>
  <c r="I344" i="23195"/>
  <c r="J347" i="23195"/>
  <c r="J344" i="23195" s="1"/>
  <c r="K347" i="23195"/>
  <c r="K344" i="23195"/>
  <c r="L347" i="23195"/>
  <c r="L344" i="23195" s="1"/>
  <c r="E353" i="23195"/>
  <c r="F353" i="23195"/>
  <c r="G353" i="23195"/>
  <c r="H353" i="23195"/>
  <c r="I353" i="23195"/>
  <c r="J353" i="23195"/>
  <c r="K353" i="23195"/>
  <c r="L353" i="23195"/>
  <c r="E360" i="23195"/>
  <c r="E359" i="23195"/>
  <c r="G360" i="23195"/>
  <c r="G359" i="23195" s="1"/>
  <c r="I360" i="23195"/>
  <c r="I359" i="23195"/>
  <c r="K360" i="23195"/>
  <c r="K359" i="23195" s="1"/>
  <c r="E389" i="23195"/>
  <c r="E388" i="23195"/>
  <c r="E399" i="23195"/>
  <c r="E386" i="23195" s="1"/>
  <c r="F389" i="23195"/>
  <c r="F388" i="23195"/>
  <c r="F399" i="23195"/>
  <c r="G389" i="23195"/>
  <c r="G388" i="23195" s="1"/>
  <c r="G399" i="23195"/>
  <c r="H389" i="23195"/>
  <c r="I389" i="23195"/>
  <c r="J389" i="23195"/>
  <c r="K389" i="23195"/>
  <c r="K388" i="23195" s="1"/>
  <c r="K386" i="23195" s="1"/>
  <c r="L389" i="23195"/>
  <c r="H399" i="23195"/>
  <c r="I399" i="23195"/>
  <c r="J399" i="23195"/>
  <c r="K399" i="23195"/>
  <c r="L399" i="23195"/>
  <c r="E405" i="23195"/>
  <c r="E410" i="23195"/>
  <c r="E403" i="23195"/>
  <c r="F405" i="23195"/>
  <c r="F410" i="23195"/>
  <c r="F403" i="23195" s="1"/>
  <c r="G405" i="23195"/>
  <c r="G558" i="23195" s="1"/>
  <c r="G410" i="23195"/>
  <c r="G403" i="23195"/>
  <c r="R387" i="23195" s="1"/>
  <c r="H405" i="23195"/>
  <c r="H410" i="23195"/>
  <c r="H403" i="23195"/>
  <c r="T387" i="23195" s="1"/>
  <c r="H553" i="23195"/>
  <c r="I405" i="23195"/>
  <c r="I410" i="23195"/>
  <c r="I403" i="23195"/>
  <c r="I553" i="23195" s="1"/>
  <c r="J405" i="23195"/>
  <c r="J403" i="23195" s="1"/>
  <c r="J410" i="23195"/>
  <c r="K405" i="23195"/>
  <c r="K558" i="23195" s="1"/>
  <c r="K410" i="23195"/>
  <c r="K403" i="23195"/>
  <c r="K553" i="23195"/>
  <c r="L405" i="23195"/>
  <c r="L410" i="23195"/>
  <c r="L403" i="23195" s="1"/>
  <c r="E417" i="23195"/>
  <c r="O388" i="23195" s="1"/>
  <c r="F417" i="23195"/>
  <c r="F517" i="23195" s="1"/>
  <c r="G417" i="23195"/>
  <c r="S388" i="23195"/>
  <c r="H417" i="23195"/>
  <c r="I417" i="23195"/>
  <c r="I517" i="23195" s="1"/>
  <c r="W388" i="23195"/>
  <c r="J417" i="23195"/>
  <c r="J554" i="23195" s="1"/>
  <c r="K417" i="23195"/>
  <c r="AA388" i="23195"/>
  <c r="L417" i="23195"/>
  <c r="E425" i="23195"/>
  <c r="F425" i="23195"/>
  <c r="G425" i="23195"/>
  <c r="H425" i="23195"/>
  <c r="I425" i="23195"/>
  <c r="J425" i="23195"/>
  <c r="K425" i="23195"/>
  <c r="L425" i="23195"/>
  <c r="E435" i="23195"/>
  <c r="E434" i="23195" s="1"/>
  <c r="F435" i="23195"/>
  <c r="G435" i="23195"/>
  <c r="H435" i="23195"/>
  <c r="I435" i="23195"/>
  <c r="J435" i="23195"/>
  <c r="K435" i="23195"/>
  <c r="L435" i="23195"/>
  <c r="E445" i="23195"/>
  <c r="F445" i="23195"/>
  <c r="G445" i="23195"/>
  <c r="H445" i="23195"/>
  <c r="I445" i="23195"/>
  <c r="J445" i="23195"/>
  <c r="K445" i="23195"/>
  <c r="L445" i="23195"/>
  <c r="E474" i="23195"/>
  <c r="E472" i="23195" s="1"/>
  <c r="E486" i="23195" s="1"/>
  <c r="F474" i="23195"/>
  <c r="F472" i="23195"/>
  <c r="F486" i="23195"/>
  <c r="G474" i="23195"/>
  <c r="G472" i="23195" s="1"/>
  <c r="G486" i="23195" s="1"/>
  <c r="H474" i="23195"/>
  <c r="H472" i="23195" s="1"/>
  <c r="H486" i="23195" s="1"/>
  <c r="H482" i="23195"/>
  <c r="H480" i="23195" s="1"/>
  <c r="I474" i="23195"/>
  <c r="I472" i="23195" s="1"/>
  <c r="I486" i="23195" s="1"/>
  <c r="J474" i="23195"/>
  <c r="J472" i="23195" s="1"/>
  <c r="J482" i="23195"/>
  <c r="J480" i="23195"/>
  <c r="J486" i="23195"/>
  <c r="K474" i="23195"/>
  <c r="K472" i="23195"/>
  <c r="K486" i="23195" s="1"/>
  <c r="L474" i="23195"/>
  <c r="L472" i="23195" s="1"/>
  <c r="L486" i="23195" s="1"/>
  <c r="L482" i="23195"/>
  <c r="L480" i="23195"/>
  <c r="I482" i="23195"/>
  <c r="I480" i="23195" s="1"/>
  <c r="K482" i="23195"/>
  <c r="K480" i="23195"/>
  <c r="E489" i="23195"/>
  <c r="F489" i="23195"/>
  <c r="F499" i="23195" s="1"/>
  <c r="G489" i="23195"/>
  <c r="G499" i="23195" s="1"/>
  <c r="H489" i="23195"/>
  <c r="H499" i="23195" s="1"/>
  <c r="I489" i="23195"/>
  <c r="I499" i="23195" s="1"/>
  <c r="J489" i="23195"/>
  <c r="K489" i="23195"/>
  <c r="L489" i="23195"/>
  <c r="E493" i="23195"/>
  <c r="F493" i="23195"/>
  <c r="G493" i="23195"/>
  <c r="H493" i="23195"/>
  <c r="I493" i="23195"/>
  <c r="J493" i="23195"/>
  <c r="J499" i="23195" s="1"/>
  <c r="K493" i="23195"/>
  <c r="K499" i="23195" s="1"/>
  <c r="L493" i="23195"/>
  <c r="E499" i="23195"/>
  <c r="G517" i="23195"/>
  <c r="K517" i="23195"/>
  <c r="E526" i="23195"/>
  <c r="G526" i="23195"/>
  <c r="J526" i="23195"/>
  <c r="L526" i="23195"/>
  <c r="E529" i="23195"/>
  <c r="G529" i="23195"/>
  <c r="J529" i="23195"/>
  <c r="L529" i="23195"/>
  <c r="E532" i="23195"/>
  <c r="F532" i="23195"/>
  <c r="G532" i="23195"/>
  <c r="J532" i="23195"/>
  <c r="K532" i="23195"/>
  <c r="L532" i="23195"/>
  <c r="E533" i="23195"/>
  <c r="G533" i="23195"/>
  <c r="H533" i="23195"/>
  <c r="I533" i="23195"/>
  <c r="J533" i="23195"/>
  <c r="K533" i="23195"/>
  <c r="G538" i="23195"/>
  <c r="I538" i="23195"/>
  <c r="K538" i="23195"/>
  <c r="E539" i="23195"/>
  <c r="G539" i="23195"/>
  <c r="I539" i="23195"/>
  <c r="K539" i="23195"/>
  <c r="G554" i="23195"/>
  <c r="I554" i="23195"/>
  <c r="K554" i="23195"/>
  <c r="E557" i="23195"/>
  <c r="F557" i="23195"/>
  <c r="G557" i="23195"/>
  <c r="H557" i="23195"/>
  <c r="I557" i="23195"/>
  <c r="J557" i="23195"/>
  <c r="K557" i="23195"/>
  <c r="L557" i="23195"/>
  <c r="E558" i="23195"/>
  <c r="F558" i="23195"/>
  <c r="H558" i="23195"/>
  <c r="I558" i="23195"/>
  <c r="J558" i="23195"/>
  <c r="L558" i="23195"/>
  <c r="V387" i="23195"/>
  <c r="D129" i="23195"/>
  <c r="D131" i="23195"/>
  <c r="D133" i="23195" s="1"/>
  <c r="D134" i="23195"/>
  <c r="D135" i="23195"/>
  <c r="D136" i="23195"/>
  <c r="D137" i="23195" s="1"/>
  <c r="D138" i="23195" s="1"/>
  <c r="D141" i="23195" s="1"/>
  <c r="D142" i="23195" s="1"/>
  <c r="D143" i="23195" s="1"/>
  <c r="L388" i="23195"/>
  <c r="L386" i="23195"/>
  <c r="L552" i="23195" s="1"/>
  <c r="J388" i="23195"/>
  <c r="J386" i="23195" s="1"/>
  <c r="L126" i="23195"/>
  <c r="L564" i="23195" s="1"/>
  <c r="L565" i="23195" s="1"/>
  <c r="F312" i="23195"/>
  <c r="F439" i="23195"/>
  <c r="F438" i="23195" s="1"/>
  <c r="F434" i="23195" s="1"/>
  <c r="D59" i="23195"/>
  <c r="D60" i="23195"/>
  <c r="D62" i="23195"/>
  <c r="D63" i="23195" s="1"/>
  <c r="D64" i="23195" s="1"/>
  <c r="D65" i="23195" s="1"/>
  <c r="D66" i="23195" s="1"/>
  <c r="D68" i="23195" s="1"/>
  <c r="D69" i="23195" s="1"/>
  <c r="D70" i="23195" s="1"/>
  <c r="D71" i="23195" s="1"/>
  <c r="D72" i="23195" s="1"/>
  <c r="D73" i="23195" s="1"/>
  <c r="D74" i="23195" s="1"/>
  <c r="D61" i="23195"/>
  <c r="I388" i="23195"/>
  <c r="I386" i="23195"/>
  <c r="G126" i="23195"/>
  <c r="K24" i="23195"/>
  <c r="I24" i="23195"/>
  <c r="G24" i="23195"/>
  <c r="L551" i="23195"/>
  <c r="AB386" i="23195"/>
  <c r="I552" i="23195"/>
  <c r="Y388" i="23195"/>
  <c r="J517" i="23195"/>
  <c r="J538" i="23195"/>
  <c r="J539" i="23195"/>
  <c r="U388" i="23195"/>
  <c r="H517" i="23195"/>
  <c r="H538" i="23195"/>
  <c r="H539" i="23195"/>
  <c r="H554" i="23195"/>
  <c r="Q388" i="23195"/>
  <c r="F538" i="23195"/>
  <c r="F539" i="23195"/>
  <c r="F554" i="23195"/>
  <c r="L318" i="23195"/>
  <c r="G516" i="23195"/>
  <c r="G519" i="23195"/>
  <c r="G528" i="23195"/>
  <c r="G335" i="23195"/>
  <c r="G312" i="23195"/>
  <c r="G439" i="23195"/>
  <c r="G438" i="23195" s="1"/>
  <c r="G434" i="23195" s="1"/>
  <c r="H306" i="23195"/>
  <c r="F281" i="23195"/>
  <c r="G280" i="23195"/>
  <c r="Z387" i="23195"/>
  <c r="G376" i="23195"/>
  <c r="G375" i="23195"/>
  <c r="C104" i="23195"/>
  <c r="B122" i="23195"/>
  <c r="C121" i="23195" s="1"/>
  <c r="E531" i="23195"/>
  <c r="F386" i="23195"/>
  <c r="P386" i="23195" s="1"/>
  <c r="J27" i="23195"/>
  <c r="J32" i="23195"/>
  <c r="J30" i="23195" s="1"/>
  <c r="K32" i="23195"/>
  <c r="J31" i="23195"/>
  <c r="F27" i="23195"/>
  <c r="F32" i="23195"/>
  <c r="G32" i="23195"/>
  <c r="L27" i="23195"/>
  <c r="L32" i="23195"/>
  <c r="L30" i="23195" s="1"/>
  <c r="H27" i="23195"/>
  <c r="H32" i="23195"/>
  <c r="H30" i="23195" s="1"/>
  <c r="F31" i="23195"/>
  <c r="F30" i="23195" s="1"/>
  <c r="E27" i="23195"/>
  <c r="E280" i="23195"/>
  <c r="F375" i="23195"/>
  <c r="F376" i="23195"/>
  <c r="F527" i="23195"/>
  <c r="G56" i="23195"/>
  <c r="G78" i="23195" s="1"/>
  <c r="G281" i="23195"/>
  <c r="L515" i="23195"/>
  <c r="L516" i="23195"/>
  <c r="L519" i="23195"/>
  <c r="L527" i="23195"/>
  <c r="L528" i="23195"/>
  <c r="L335" i="23195"/>
  <c r="F551" i="23195"/>
  <c r="F552" i="23195"/>
  <c r="B166" i="23195"/>
  <c r="B195" i="23195" s="1"/>
  <c r="H312" i="23195"/>
  <c r="H439" i="23195" s="1"/>
  <c r="H438" i="23195" s="1"/>
  <c r="H434" i="23195" s="1"/>
  <c r="I306" i="23195"/>
  <c r="I312" i="23195" s="1"/>
  <c r="I439" i="23195" s="1"/>
  <c r="I438" i="23195" s="1"/>
  <c r="I434" i="23195" s="1"/>
  <c r="J306" i="23195"/>
  <c r="D75" i="23195" l="1"/>
  <c r="D77" i="23195"/>
  <c r="D78" i="23195" s="1"/>
  <c r="D79" i="23195" s="1"/>
  <c r="F559" i="23195"/>
  <c r="F560" i="23195" s="1"/>
  <c r="F523" i="23195"/>
  <c r="F521" i="23195"/>
  <c r="L517" i="23195"/>
  <c r="AC388" i="23195"/>
  <c r="L538" i="23195"/>
  <c r="L539" i="23195"/>
  <c r="L554" i="23195"/>
  <c r="J126" i="23195"/>
  <c r="J151" i="23195"/>
  <c r="I163" i="23195"/>
  <c r="I564" i="23195"/>
  <c r="I565" i="23195" s="1"/>
  <c r="I151" i="23195"/>
  <c r="I382" i="23195"/>
  <c r="I124" i="23195"/>
  <c r="H559" i="23195"/>
  <c r="H560" i="23195" s="1"/>
  <c r="H523" i="23195"/>
  <c r="H522" i="23195"/>
  <c r="H521" i="23195"/>
  <c r="F78" i="23195"/>
  <c r="F74" i="23195"/>
  <c r="E559" i="23195"/>
  <c r="E560" i="23195" s="1"/>
  <c r="E521" i="23195"/>
  <c r="E523" i="23195"/>
  <c r="E522" i="23195"/>
  <c r="J375" i="23195"/>
  <c r="J376" i="23195"/>
  <c r="J515" i="23195"/>
  <c r="J516" i="23195"/>
  <c r="J519" i="23195"/>
  <c r="J528" i="23195"/>
  <c r="J335" i="23195"/>
  <c r="J527" i="23195"/>
  <c r="H151" i="23195"/>
  <c r="H126" i="23195"/>
  <c r="H163" i="23195" s="1"/>
  <c r="L553" i="23195"/>
  <c r="L415" i="23195"/>
  <c r="AB387" i="23195"/>
  <c r="C194" i="23195"/>
  <c r="B235" i="23195"/>
  <c r="Z386" i="23195"/>
  <c r="K415" i="23195"/>
  <c r="K552" i="23195"/>
  <c r="K551" i="23195"/>
  <c r="F326" i="23195"/>
  <c r="K306" i="23195"/>
  <c r="J312" i="23195"/>
  <c r="J439" i="23195" s="1"/>
  <c r="J438" i="23195" s="1"/>
  <c r="J434" i="23195" s="1"/>
  <c r="F553" i="23195"/>
  <c r="P387" i="23195"/>
  <c r="G522" i="23195"/>
  <c r="G559" i="23195"/>
  <c r="G560" i="23195" s="1"/>
  <c r="G523" i="23195"/>
  <c r="G521" i="23195"/>
  <c r="I56" i="23195"/>
  <c r="K375" i="23195"/>
  <c r="K519" i="23195"/>
  <c r="K528" i="23195"/>
  <c r="K335" i="23195"/>
  <c r="K516" i="23195"/>
  <c r="K376" i="23195"/>
  <c r="K515" i="23195"/>
  <c r="L78" i="23195"/>
  <c r="L326" i="23195"/>
  <c r="L74" i="23195"/>
  <c r="F522" i="23195"/>
  <c r="X387" i="23195"/>
  <c r="J553" i="23195"/>
  <c r="F291" i="23195"/>
  <c r="E311" i="23195"/>
  <c r="E432" i="23195" s="1"/>
  <c r="E431" i="23195" s="1"/>
  <c r="E429" i="23195" s="1"/>
  <c r="E424" i="23195" s="1"/>
  <c r="E551" i="23195"/>
  <c r="N386" i="23195"/>
  <c r="E415" i="23195"/>
  <c r="E552" i="23195"/>
  <c r="D144" i="23195"/>
  <c r="D145" i="23195" s="1"/>
  <c r="D146" i="23195" s="1"/>
  <c r="D147" i="23195" s="1"/>
  <c r="D154" i="23195"/>
  <c r="D156" i="23195" s="1"/>
  <c r="D157" i="23195" s="1"/>
  <c r="D158" i="23195" s="1"/>
  <c r="D159" i="23195" s="1"/>
  <c r="D160" i="23195" s="1"/>
  <c r="D161" i="23195" s="1"/>
  <c r="D162" i="23195" s="1"/>
  <c r="N387" i="23195"/>
  <c r="E553" i="23195"/>
  <c r="H388" i="23195"/>
  <c r="H386" i="23195" s="1"/>
  <c r="E281" i="23195"/>
  <c r="E56" i="23195"/>
  <c r="K56" i="23195"/>
  <c r="K281" i="23195"/>
  <c r="F126" i="23195"/>
  <c r="I559" i="23195"/>
  <c r="I560" i="23195" s="1"/>
  <c r="I522" i="23195"/>
  <c r="I523" i="23195"/>
  <c r="I521" i="23195"/>
  <c r="J232" i="23195"/>
  <c r="E318" i="23195"/>
  <c r="H280" i="23195"/>
  <c r="H124" i="23195"/>
  <c r="E517" i="23195"/>
  <c r="G386" i="23195"/>
  <c r="F526" i="23195"/>
  <c r="F529" i="23195"/>
  <c r="J220" i="23195"/>
  <c r="F220" i="23195"/>
  <c r="I232" i="23195"/>
  <c r="D201" i="23195"/>
  <c r="E220" i="23195"/>
  <c r="E232" i="23195" s="1"/>
  <c r="G151" i="23195"/>
  <c r="E126" i="23195"/>
  <c r="E151" i="23195"/>
  <c r="L281" i="23195"/>
  <c r="J280" i="23195"/>
  <c r="L232" i="23195"/>
  <c r="F232" i="23195"/>
  <c r="I526" i="23195"/>
  <c r="I529" i="23195"/>
  <c r="K30" i="23195"/>
  <c r="F335" i="23195"/>
  <c r="E538" i="23195"/>
  <c r="K526" i="23195"/>
  <c r="G553" i="23195"/>
  <c r="I318" i="23195"/>
  <c r="J415" i="23195"/>
  <c r="K126" i="23195"/>
  <c r="K151" i="23195" s="1"/>
  <c r="I415" i="23195"/>
  <c r="V386" i="23195"/>
  <c r="C165" i="23195"/>
  <c r="L376" i="23195"/>
  <c r="F519" i="23195"/>
  <c r="G564" i="23195"/>
  <c r="G565" i="23195" s="1"/>
  <c r="E547" i="23195"/>
  <c r="X386" i="23195"/>
  <c r="H526" i="23195"/>
  <c r="L499" i="23195"/>
  <c r="K330" i="23195"/>
  <c r="K531" i="23195" s="1"/>
  <c r="G74" i="23195"/>
  <c r="L375" i="23195"/>
  <c r="F516" i="23195"/>
  <c r="G30" i="23195"/>
  <c r="G515" i="23195"/>
  <c r="J551" i="23195"/>
  <c r="K232" i="23195"/>
  <c r="G326" i="23195"/>
  <c r="F515" i="23195"/>
  <c r="J552" i="23195"/>
  <c r="I551" i="23195"/>
  <c r="H318" i="23195"/>
  <c r="L124" i="23195"/>
  <c r="E554" i="23195"/>
  <c r="K220" i="23195"/>
  <c r="K222" i="23195" s="1"/>
  <c r="J330" i="23195"/>
  <c r="J531" i="23195" s="1"/>
  <c r="F415" i="23195"/>
  <c r="G232" i="23195"/>
  <c r="H330" i="23195"/>
  <c r="H531" i="23195" s="1"/>
  <c r="G27" i="23195"/>
  <c r="G163" i="23195"/>
  <c r="L382" i="23195"/>
  <c r="H564" i="23195"/>
  <c r="H565" i="23195" s="1"/>
  <c r="L163" i="23195"/>
  <c r="L151" i="23195"/>
  <c r="G124" i="23195"/>
  <c r="H270" i="23195"/>
  <c r="H285" i="23195"/>
  <c r="H455" i="23195"/>
  <c r="H54" i="23195"/>
  <c r="H19" i="23195"/>
  <c r="H195" i="23195"/>
  <c r="H384" i="23195"/>
  <c r="T385" i="23195" s="1"/>
  <c r="H512" i="23195"/>
  <c r="H556" i="23195" s="1"/>
  <c r="H563" i="23195"/>
  <c r="G7" i="23195"/>
  <c r="H122" i="23195"/>
  <c r="H105" i="23195"/>
  <c r="H235" i="23195"/>
  <c r="H256" i="23195" s="1"/>
  <c r="H316" i="23195"/>
  <c r="I7" i="23195"/>
  <c r="I30" i="23195"/>
  <c r="E542" i="23195" l="1"/>
  <c r="E537" i="23195"/>
  <c r="E518" i="23195"/>
  <c r="E543" i="23195"/>
  <c r="E544" i="23195"/>
  <c r="H56" i="23195"/>
  <c r="H281" i="23195"/>
  <c r="E78" i="23195"/>
  <c r="E74" i="23195"/>
  <c r="E326" i="23195"/>
  <c r="G460" i="23195"/>
  <c r="G459" i="23195" s="1"/>
  <c r="G325" i="23195"/>
  <c r="F537" i="23195"/>
  <c r="F518" i="23195"/>
  <c r="F542" i="23195"/>
  <c r="F544" i="23195"/>
  <c r="F543" i="23195"/>
  <c r="E527" i="23195"/>
  <c r="E375" i="23195"/>
  <c r="E516" i="23195"/>
  <c r="E335" i="23195"/>
  <c r="E519" i="23195"/>
  <c r="E376" i="23195"/>
  <c r="E515" i="23195"/>
  <c r="E528" i="23195"/>
  <c r="D203" i="23195"/>
  <c r="D204" i="23195" s="1"/>
  <c r="D205" i="23195" s="1"/>
  <c r="D206" i="23195" s="1"/>
  <c r="D207" i="23195" s="1"/>
  <c r="D208" i="23195" s="1"/>
  <c r="D211" i="23195" s="1"/>
  <c r="D212" i="23195" s="1"/>
  <c r="D213" i="23195" s="1"/>
  <c r="D202" i="23195"/>
  <c r="H382" i="23195"/>
  <c r="E548" i="23195"/>
  <c r="O389" i="23195"/>
  <c r="O390" i="23195" s="1"/>
  <c r="E450" i="23195"/>
  <c r="E452" i="23195" s="1"/>
  <c r="L543" i="23195"/>
  <c r="L542" i="23195"/>
  <c r="L518" i="23195"/>
  <c r="L544" i="23195"/>
  <c r="L537" i="23195"/>
  <c r="T386" i="23195"/>
  <c r="H552" i="23195"/>
  <c r="H415" i="23195"/>
  <c r="H551" i="23195"/>
  <c r="E564" i="23195"/>
  <c r="E565" i="23195" s="1"/>
  <c r="E163" i="23195"/>
  <c r="E124" i="23195"/>
  <c r="G291" i="23195"/>
  <c r="F311" i="23195"/>
  <c r="F432" i="23195" s="1"/>
  <c r="F431" i="23195" s="1"/>
  <c r="F429" i="23195" s="1"/>
  <c r="F424" i="23195" s="1"/>
  <c r="E534" i="23195"/>
  <c r="J559" i="23195"/>
  <c r="J560" i="23195" s="1"/>
  <c r="J521" i="23195"/>
  <c r="J522" i="23195"/>
  <c r="J523" i="23195"/>
  <c r="I537" i="23195"/>
  <c r="I518" i="23195"/>
  <c r="I544" i="23195"/>
  <c r="I542" i="23195"/>
  <c r="I543" i="23195"/>
  <c r="K312" i="23195"/>
  <c r="K439" i="23195" s="1"/>
  <c r="K438" i="23195" s="1"/>
  <c r="K434" i="23195" s="1"/>
  <c r="L306" i="23195"/>
  <c r="L312" i="23195" s="1"/>
  <c r="L439" i="23195" s="1"/>
  <c r="L438" i="23195" s="1"/>
  <c r="L434" i="23195" s="1"/>
  <c r="K74" i="23195"/>
  <c r="K78" i="23195"/>
  <c r="K326" i="23195"/>
  <c r="G77" i="23195"/>
  <c r="G82" i="23195"/>
  <c r="F325" i="23195"/>
  <c r="F460" i="23195"/>
  <c r="F459" i="23195" s="1"/>
  <c r="H528" i="23195"/>
  <c r="H519" i="23195"/>
  <c r="H527" i="23195"/>
  <c r="H335" i="23195"/>
  <c r="H515" i="23195"/>
  <c r="H375" i="23195"/>
  <c r="H376" i="23195"/>
  <c r="H516" i="23195"/>
  <c r="K163" i="23195"/>
  <c r="K124" i="23195"/>
  <c r="K564" i="23195"/>
  <c r="K565" i="23195" s="1"/>
  <c r="K382" i="23195"/>
  <c r="J281" i="23195"/>
  <c r="J56" i="23195"/>
  <c r="F124" i="23195"/>
  <c r="F564" i="23195"/>
  <c r="F565" i="23195" s="1"/>
  <c r="F163" i="23195"/>
  <c r="D149" i="23195"/>
  <c r="D148" i="23195"/>
  <c r="D150" i="23195" s="1"/>
  <c r="I78" i="23195"/>
  <c r="I74" i="23195"/>
  <c r="I326" i="23195"/>
  <c r="D82" i="23195"/>
  <c r="D80" i="23195"/>
  <c r="D81" i="23195" s="1"/>
  <c r="L325" i="23195"/>
  <c r="L460" i="23195"/>
  <c r="L459" i="23195" s="1"/>
  <c r="C234" i="23195"/>
  <c r="B270" i="23195"/>
  <c r="J542" i="23195"/>
  <c r="J518" i="23195"/>
  <c r="J544" i="23195"/>
  <c r="J543" i="23195"/>
  <c r="J537" i="23195"/>
  <c r="I376" i="23195"/>
  <c r="I375" i="23195"/>
  <c r="I519" i="23195"/>
  <c r="I515" i="23195"/>
  <c r="I516" i="23195"/>
  <c r="I527" i="23195"/>
  <c r="I528" i="23195"/>
  <c r="I335" i="23195"/>
  <c r="G552" i="23195"/>
  <c r="G415" i="23195"/>
  <c r="R386" i="23195"/>
  <c r="G551" i="23195"/>
  <c r="F151" i="23195"/>
  <c r="L77" i="23195"/>
  <c r="L82" i="23195" s="1"/>
  <c r="K544" i="23195"/>
  <c r="K537" i="23195"/>
  <c r="K543" i="23195"/>
  <c r="K518" i="23195"/>
  <c r="K542" i="23195"/>
  <c r="F77" i="23195"/>
  <c r="F82" i="23195"/>
  <c r="J382" i="23195"/>
  <c r="J124" i="23195"/>
  <c r="J564" i="23195"/>
  <c r="J565" i="23195" s="1"/>
  <c r="J163" i="23195"/>
  <c r="G455" i="23195"/>
  <c r="G270" i="23195"/>
  <c r="G19" i="23195"/>
  <c r="G285" i="23195"/>
  <c r="G122" i="23195"/>
  <c r="G235" i="23195"/>
  <c r="G256" i="23195" s="1"/>
  <c r="G563" i="23195"/>
  <c r="G384" i="23195"/>
  <c r="R385" i="23195" s="1"/>
  <c r="G512" i="23195"/>
  <c r="G556" i="23195" s="1"/>
  <c r="G105" i="23195"/>
  <c r="G316" i="23195"/>
  <c r="G195" i="23195"/>
  <c r="G54" i="23195"/>
  <c r="F7" i="23195"/>
  <c r="I122" i="23195"/>
  <c r="J7" i="23195"/>
  <c r="I235" i="23195"/>
  <c r="I256" i="23195" s="1"/>
  <c r="I384" i="23195"/>
  <c r="V385" i="23195" s="1"/>
  <c r="I455" i="23195"/>
  <c r="I316" i="23195"/>
  <c r="I270" i="23195"/>
  <c r="I512" i="23195"/>
  <c r="I556" i="23195" s="1"/>
  <c r="I285" i="23195"/>
  <c r="I105" i="23195"/>
  <c r="I19" i="23195"/>
  <c r="I563" i="23195"/>
  <c r="I54" i="23195"/>
  <c r="I195" i="23195"/>
  <c r="E77" i="23195" l="1"/>
  <c r="E82" i="23195" s="1"/>
  <c r="I325" i="23195"/>
  <c r="I460" i="23195"/>
  <c r="I459" i="23195" s="1"/>
  <c r="F334" i="23195"/>
  <c r="F530" i="23195"/>
  <c r="H543" i="23195"/>
  <c r="H518" i="23195"/>
  <c r="H544" i="23195"/>
  <c r="H542" i="23195"/>
  <c r="H537" i="23195"/>
  <c r="H74" i="23195"/>
  <c r="H78" i="23195"/>
  <c r="H326" i="23195"/>
  <c r="K325" i="23195"/>
  <c r="K460" i="23195"/>
  <c r="K459" i="23195" s="1"/>
  <c r="I77" i="23195"/>
  <c r="I82" i="23195" s="1"/>
  <c r="D214" i="23195"/>
  <c r="D215" i="23195" s="1"/>
  <c r="D216" i="23195" s="1"/>
  <c r="D217" i="23195" s="1"/>
  <c r="D218" i="23195" s="1"/>
  <c r="D219" i="23195" s="1"/>
  <c r="D220" i="23195"/>
  <c r="D221" i="23195" s="1"/>
  <c r="D223" i="23195"/>
  <c r="D224" i="23195" s="1"/>
  <c r="D225" i="23195" s="1"/>
  <c r="D226" i="23195" s="1"/>
  <c r="D227" i="23195" s="1"/>
  <c r="D228" i="23195" s="1"/>
  <c r="D229" i="23195" s="1"/>
  <c r="D231" i="23195" s="1"/>
  <c r="L530" i="23195"/>
  <c r="L334" i="23195"/>
  <c r="E460" i="23195"/>
  <c r="E459" i="23195" s="1"/>
  <c r="E325" i="23195"/>
  <c r="G542" i="23195"/>
  <c r="G543" i="23195"/>
  <c r="G518" i="23195"/>
  <c r="G544" i="23195"/>
  <c r="G537" i="23195"/>
  <c r="K77" i="23195"/>
  <c r="K82" i="23195"/>
  <c r="L522" i="23195"/>
  <c r="L559" i="23195"/>
  <c r="L560" i="23195" s="1"/>
  <c r="L521" i="23195"/>
  <c r="L523" i="23195"/>
  <c r="K523" i="23195"/>
  <c r="K559" i="23195"/>
  <c r="K560" i="23195" s="1"/>
  <c r="K521" i="23195"/>
  <c r="K522" i="23195"/>
  <c r="Q389" i="23195"/>
  <c r="Q390" i="23195" s="1"/>
  <c r="F450" i="23195"/>
  <c r="F452" i="23195" s="1"/>
  <c r="F548" i="23195"/>
  <c r="F547" i="23195"/>
  <c r="F534" i="23195"/>
  <c r="B284" i="23195"/>
  <c r="C269" i="23195"/>
  <c r="J78" i="23195"/>
  <c r="J74" i="23195"/>
  <c r="J326" i="23195"/>
  <c r="H291" i="23195"/>
  <c r="G311" i="23195"/>
  <c r="G432" i="23195" s="1"/>
  <c r="G431" i="23195" s="1"/>
  <c r="G429" i="23195" s="1"/>
  <c r="G424" i="23195" s="1"/>
  <c r="G530" i="23195"/>
  <c r="G334" i="23195"/>
  <c r="J563" i="23195"/>
  <c r="J54" i="23195"/>
  <c r="J270" i="23195"/>
  <c r="J195" i="23195"/>
  <c r="J512" i="23195"/>
  <c r="J556" i="23195" s="1"/>
  <c r="J455" i="23195"/>
  <c r="J285" i="23195"/>
  <c r="K7" i="23195"/>
  <c r="J105" i="23195"/>
  <c r="J122" i="23195"/>
  <c r="J19" i="23195"/>
  <c r="J235" i="23195"/>
  <c r="J256" i="23195" s="1"/>
  <c r="J316" i="23195"/>
  <c r="J384" i="23195"/>
  <c r="X385" i="23195" s="1"/>
  <c r="F19" i="23195"/>
  <c r="F105" i="23195"/>
  <c r="F316" i="23195"/>
  <c r="F235" i="23195"/>
  <c r="F54" i="23195"/>
  <c r="F512" i="23195"/>
  <c r="F556" i="23195" s="1"/>
  <c r="F455" i="23195"/>
  <c r="F195" i="23195"/>
  <c r="E7" i="23195"/>
  <c r="F122" i="23195"/>
  <c r="F384" i="23195"/>
  <c r="P385" i="23195" s="1"/>
  <c r="F563" i="23195"/>
  <c r="F270" i="23195"/>
  <c r="F285" i="23195"/>
  <c r="L351" i="23195" l="1"/>
  <c r="L365" i="23195" s="1"/>
  <c r="L368" i="23195" s="1"/>
  <c r="L378" i="23195"/>
  <c r="L336" i="23195"/>
  <c r="C284" i="23195"/>
  <c r="B316" i="23195"/>
  <c r="F378" i="23195"/>
  <c r="F336" i="23195"/>
  <c r="F351" i="23195"/>
  <c r="F365" i="23195" s="1"/>
  <c r="F368" i="23195" s="1"/>
  <c r="J325" i="23195"/>
  <c r="J460" i="23195"/>
  <c r="J459" i="23195" s="1"/>
  <c r="K530" i="23195"/>
  <c r="K334" i="23195"/>
  <c r="G336" i="23195"/>
  <c r="G378" i="23195"/>
  <c r="G351" i="23195"/>
  <c r="G365" i="23195" s="1"/>
  <c r="G368" i="23195" s="1"/>
  <c r="J77" i="23195"/>
  <c r="J82" i="23195" s="1"/>
  <c r="H325" i="23195"/>
  <c r="H460" i="23195"/>
  <c r="H459" i="23195" s="1"/>
  <c r="I530" i="23195"/>
  <c r="I334" i="23195"/>
  <c r="E530" i="23195"/>
  <c r="E334" i="23195"/>
  <c r="G450" i="23195"/>
  <c r="G452" i="23195" s="1"/>
  <c r="G534" i="23195"/>
  <c r="S389" i="23195"/>
  <c r="S390" i="23195" s="1"/>
  <c r="G548" i="23195"/>
  <c r="G547" i="23195"/>
  <c r="I291" i="23195"/>
  <c r="H311" i="23195"/>
  <c r="H432" i="23195" s="1"/>
  <c r="H431" i="23195" s="1"/>
  <c r="H429" i="23195" s="1"/>
  <c r="H424" i="23195" s="1"/>
  <c r="H77" i="23195"/>
  <c r="H82" i="23195"/>
  <c r="K105" i="23195"/>
  <c r="K316" i="23195"/>
  <c r="K195" i="23195"/>
  <c r="K122" i="23195"/>
  <c r="K235" i="23195"/>
  <c r="K256" i="23195" s="1"/>
  <c r="K455" i="23195"/>
  <c r="K384" i="23195"/>
  <c r="Z385" i="23195" s="1"/>
  <c r="K563" i="23195"/>
  <c r="K19" i="23195"/>
  <c r="K285" i="23195"/>
  <c r="K270" i="23195"/>
  <c r="K512" i="23195"/>
  <c r="K556" i="23195" s="1"/>
  <c r="L7" i="23195"/>
  <c r="K54" i="23195"/>
  <c r="E563" i="23195"/>
  <c r="E270" i="23195"/>
  <c r="E54" i="23195"/>
  <c r="E512" i="23195"/>
  <c r="E556" i="23195" s="1"/>
  <c r="E122" i="23195"/>
  <c r="E384" i="23195"/>
  <c r="N385" i="23195" s="1"/>
  <c r="E285" i="23195"/>
  <c r="E455" i="23195"/>
  <c r="E316" i="23195"/>
  <c r="E105" i="23195"/>
  <c r="E235" i="23195"/>
  <c r="E19" i="23195"/>
  <c r="E195" i="23195"/>
  <c r="L374" i="23195" l="1"/>
  <c r="L371" i="23195"/>
  <c r="E351" i="23195"/>
  <c r="E365" i="23195" s="1"/>
  <c r="E368" i="23195" s="1"/>
  <c r="E378" i="23195"/>
  <c r="E336" i="23195"/>
  <c r="F371" i="23195"/>
  <c r="F374" i="23195"/>
  <c r="H548" i="23195"/>
  <c r="H450" i="23195"/>
  <c r="H452" i="23195" s="1"/>
  <c r="H547" i="23195"/>
  <c r="U389" i="23195"/>
  <c r="U390" i="23195" s="1"/>
  <c r="H534" i="23195"/>
  <c r="H530" i="23195"/>
  <c r="H334" i="23195"/>
  <c r="J530" i="23195"/>
  <c r="J334" i="23195"/>
  <c r="J291" i="23195"/>
  <c r="I311" i="23195"/>
  <c r="I432" i="23195" s="1"/>
  <c r="I431" i="23195" s="1"/>
  <c r="I429" i="23195" s="1"/>
  <c r="I424" i="23195" s="1"/>
  <c r="B384" i="23195"/>
  <c r="C315" i="23195"/>
  <c r="K378" i="23195"/>
  <c r="K336" i="23195"/>
  <c r="K351" i="23195"/>
  <c r="K365" i="23195" s="1"/>
  <c r="K368" i="23195" s="1"/>
  <c r="I336" i="23195"/>
  <c r="I378" i="23195"/>
  <c r="I351" i="23195"/>
  <c r="I365" i="23195" s="1"/>
  <c r="I368" i="23195" s="1"/>
  <c r="G374" i="23195"/>
  <c r="G371" i="23195"/>
  <c r="L19" i="23195"/>
  <c r="L122" i="23195"/>
  <c r="L512" i="23195"/>
  <c r="L556" i="23195" s="1"/>
  <c r="L384" i="23195"/>
  <c r="AB385" i="23195" s="1"/>
  <c r="L455" i="23195"/>
  <c r="L316" i="23195"/>
  <c r="L563" i="23195"/>
  <c r="L285" i="23195"/>
  <c r="L235" i="23195"/>
  <c r="L256" i="23195" s="1"/>
  <c r="L54" i="23195"/>
  <c r="L195" i="23195"/>
  <c r="L105" i="23195"/>
  <c r="L270" i="23195"/>
  <c r="K374" i="23195" l="1"/>
  <c r="K371" i="23195"/>
  <c r="C383" i="23195"/>
  <c r="B455" i="23195"/>
  <c r="J378" i="23195"/>
  <c r="J351" i="23195"/>
  <c r="J365" i="23195" s="1"/>
  <c r="J368" i="23195" s="1"/>
  <c r="J336" i="23195"/>
  <c r="F458" i="23195"/>
  <c r="F469" i="23195" s="1"/>
  <c r="F501" i="23195" s="1"/>
  <c r="F503" i="23195" s="1"/>
  <c r="F510" i="23195" s="1"/>
  <c r="F379" i="23195"/>
  <c r="F380" i="23195" s="1"/>
  <c r="E374" i="23195"/>
  <c r="E371" i="23195"/>
  <c r="W389" i="23195"/>
  <c r="W390" i="23195" s="1"/>
  <c r="I450" i="23195"/>
  <c r="I452" i="23195" s="1"/>
  <c r="I534" i="23195"/>
  <c r="I547" i="23195"/>
  <c r="I548" i="23195"/>
  <c r="J311" i="23195"/>
  <c r="J432" i="23195" s="1"/>
  <c r="J431" i="23195" s="1"/>
  <c r="J429" i="23195" s="1"/>
  <c r="J424" i="23195" s="1"/>
  <c r="K291" i="23195"/>
  <c r="G458" i="23195"/>
  <c r="G469" i="23195" s="1"/>
  <c r="G501" i="23195" s="1"/>
  <c r="G503" i="23195" s="1"/>
  <c r="G510" i="23195" s="1"/>
  <c r="G379" i="23195"/>
  <c r="G380" i="23195" s="1"/>
  <c r="I374" i="23195"/>
  <c r="I371" i="23195"/>
  <c r="H378" i="23195"/>
  <c r="H336" i="23195"/>
  <c r="H351" i="23195"/>
  <c r="H365" i="23195" s="1"/>
  <c r="H368" i="23195" s="1"/>
  <c r="L458" i="23195"/>
  <c r="L469" i="23195" s="1"/>
  <c r="L501" i="23195" s="1"/>
  <c r="L503" i="23195" s="1"/>
  <c r="L510" i="23195" s="1"/>
  <c r="L379" i="23195"/>
  <c r="L380" i="23195" s="1"/>
  <c r="K311" i="23195" l="1"/>
  <c r="K432" i="23195" s="1"/>
  <c r="K431" i="23195" s="1"/>
  <c r="K429" i="23195" s="1"/>
  <c r="K424" i="23195" s="1"/>
  <c r="L291" i="23195"/>
  <c r="L311" i="23195" s="1"/>
  <c r="L432" i="23195" s="1"/>
  <c r="L431" i="23195" s="1"/>
  <c r="L429" i="23195" s="1"/>
  <c r="L424" i="23195" s="1"/>
  <c r="E458" i="23195"/>
  <c r="E469" i="23195" s="1"/>
  <c r="E501" i="23195" s="1"/>
  <c r="E503" i="23195" s="1"/>
  <c r="E510" i="23195" s="1"/>
  <c r="E379" i="23195"/>
  <c r="E380" i="23195" s="1"/>
  <c r="Y389" i="23195"/>
  <c r="Y390" i="23195" s="1"/>
  <c r="J547" i="23195"/>
  <c r="J450" i="23195"/>
  <c r="J452" i="23195" s="1"/>
  <c r="J548" i="23195"/>
  <c r="J534" i="23195"/>
  <c r="I379" i="23195"/>
  <c r="I380" i="23195" s="1"/>
  <c r="I458" i="23195"/>
  <c r="I469" i="23195" s="1"/>
  <c r="I501" i="23195" s="1"/>
  <c r="I503" i="23195" s="1"/>
  <c r="I510" i="23195" s="1"/>
  <c r="J371" i="23195"/>
  <c r="J374" i="23195"/>
  <c r="C454" i="23195"/>
  <c r="B512" i="23195"/>
  <c r="C511" i="23195" s="1"/>
  <c r="H374" i="23195"/>
  <c r="H371" i="23195"/>
  <c r="K379" i="23195"/>
  <c r="K380" i="23195" s="1"/>
  <c r="K458" i="23195"/>
  <c r="K469" i="23195" s="1"/>
  <c r="K501" i="23195" s="1"/>
  <c r="K503" i="23195" s="1"/>
  <c r="K510" i="23195" s="1"/>
  <c r="J379" i="23195" l="1"/>
  <c r="J380" i="23195" s="1"/>
  <c r="J458" i="23195"/>
  <c r="J469" i="23195" s="1"/>
  <c r="J501" i="23195" s="1"/>
  <c r="J503" i="23195" s="1"/>
  <c r="J510" i="23195" s="1"/>
  <c r="AA389" i="23195"/>
  <c r="AA390" i="23195" s="1"/>
  <c r="K450" i="23195"/>
  <c r="K452" i="23195" s="1"/>
  <c r="K547" i="23195"/>
  <c r="K548" i="23195"/>
  <c r="K534" i="23195"/>
  <c r="H458" i="23195"/>
  <c r="H469" i="23195" s="1"/>
  <c r="H501" i="23195" s="1"/>
  <c r="H503" i="23195" s="1"/>
  <c r="H510" i="23195" s="1"/>
  <c r="H379" i="23195"/>
  <c r="H380" i="23195" s="1"/>
  <c r="AC389" i="23195"/>
  <c r="AC390" i="23195" s="1"/>
  <c r="L548" i="23195"/>
  <c r="L450" i="23195"/>
  <c r="L452" i="23195" s="1"/>
  <c r="L534" i="23195"/>
  <c r="L547" i="2319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t.lipa</author>
    <author>a.czerkawska</author>
  </authors>
  <commentList>
    <comment ref="E163" authorId="0" shapeId="0" xr:uid="{00000000-0006-0000-0000-000001000000}">
      <text/>
    </comment>
    <comment ref="H382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Potrzeba wyjaśnienienia ewentualnej różnicy (jeśli nie wynika ze zmiany poziomu środków trwałych w budowie)
</t>
        </r>
      </text>
    </comment>
    <comment ref="I382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Potrzeba wyjaśnienienia ewentualnej różnicy (jeśli nie wynika ze zmiany poziomu środków trwałych w budowie)
</t>
        </r>
      </text>
    </comment>
    <comment ref="J382" authorId="0" shapeId="0" xr:uid="{00000000-0006-0000-0000-000004000000}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K382" authorId="0" shapeId="0" xr:uid="{00000000-0006-0000-0000-000005000000}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L382" authorId="0" shapeId="0" xr:uid="{00000000-0006-0000-0000-000006000000}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E510" authorId="0" shapeId="0" xr:uid="{00000000-0006-0000-0000-000007000000}">
      <text>
        <r>
          <rPr>
            <sz val="8"/>
            <color indexed="81"/>
            <rFont val="Tahoma"/>
            <family val="2"/>
          </rPr>
          <t>wysokoćś środków pieniężnych powinna być taka sama jak ta ukazana w bilansie</t>
        </r>
      </text>
    </comment>
    <comment ref="C537" authorId="1" shapeId="0" xr:uid="{00000000-0006-0000-0000-000008000000}">
      <text>
        <r>
          <rPr>
            <sz val="8"/>
            <color indexed="81"/>
            <rFont val="Tahoma"/>
            <family val="2"/>
            <charset val="238"/>
          </rPr>
          <t>Zob / Aktywa</t>
        </r>
      </text>
    </comment>
    <comment ref="C538" authorId="1" shapeId="0" xr:uid="{00000000-0006-0000-0000-000009000000}">
      <text>
        <r>
          <rPr>
            <sz val="8"/>
            <color indexed="81"/>
            <rFont val="Tahoma"/>
            <family val="2"/>
            <charset val="238"/>
          </rPr>
          <t>Zob / Kapitał własny</t>
        </r>
      </text>
    </comment>
    <comment ref="C539" authorId="1" shapeId="0" xr:uid="{00000000-0006-0000-0000-00000A000000}">
      <text>
        <r>
          <rPr>
            <sz val="8"/>
            <color indexed="81"/>
            <rFont val="Tahoma"/>
            <family val="2"/>
            <charset val="238"/>
          </rPr>
          <t>ZobD / Kapitał własny</t>
        </r>
      </text>
    </comment>
    <comment ref="C542" authorId="1" shapeId="0" xr:uid="{00000000-0006-0000-0000-00000B000000}">
      <text>
        <r>
          <rPr>
            <sz val="8"/>
            <color indexed="81"/>
            <rFont val="Tahoma"/>
            <family val="2"/>
            <charset val="238"/>
          </rPr>
          <t>AT/A</t>
        </r>
      </text>
    </comment>
    <comment ref="C543" authorId="1" shapeId="0" xr:uid="{00000000-0006-0000-0000-00000C000000}">
      <text>
        <r>
          <rPr>
            <sz val="8"/>
            <color indexed="81"/>
            <rFont val="Tahoma"/>
            <family val="2"/>
            <charset val="238"/>
          </rPr>
          <t>RzMT/A</t>
        </r>
      </text>
    </comment>
    <comment ref="C544" authorId="1" shapeId="0" xr:uid="{00000000-0006-0000-0000-00000D000000}">
      <text>
        <r>
          <rPr>
            <sz val="8"/>
            <color indexed="81"/>
            <rFont val="Tahoma"/>
            <family val="2"/>
            <charset val="238"/>
          </rPr>
          <t>AO/A</t>
        </r>
      </text>
    </comment>
    <comment ref="C547" authorId="1" shapeId="0" xr:uid="{00000000-0006-0000-0000-00000E000000}">
      <text>
        <r>
          <rPr>
            <sz val="8"/>
            <color indexed="81"/>
            <rFont val="Tahoma"/>
            <family val="2"/>
            <charset val="238"/>
          </rPr>
          <t>KW/(Zob+KW)</t>
        </r>
      </text>
    </comment>
    <comment ref="C548" authorId="1" shapeId="0" xr:uid="{00000000-0006-0000-0000-00000F000000}">
      <text>
        <r>
          <rPr>
            <sz val="8"/>
            <color indexed="81"/>
            <rFont val="Tahoma"/>
            <family val="2"/>
            <charset val="238"/>
          </rPr>
          <t>(KW+ZobD)/(KW+Zob)</t>
        </r>
      </text>
    </comment>
    <comment ref="C551" authorId="1" shapeId="0" xr:uid="{00000000-0006-0000-0000-000010000000}">
      <text>
        <r>
          <rPr>
            <sz val="8"/>
            <color indexed="81"/>
            <rFont val="Tahoma"/>
            <family val="2"/>
            <charset val="238"/>
          </rPr>
          <t>KW/AT</t>
        </r>
      </text>
    </comment>
    <comment ref="C552" authorId="1" shapeId="0" xr:uid="{00000000-0006-0000-0000-000011000000}">
      <text>
        <r>
          <rPr>
            <sz val="8"/>
            <color indexed="81"/>
            <rFont val="Tahoma"/>
            <family val="2"/>
            <charset val="238"/>
          </rPr>
          <t>(KW+ZobD)/AT</t>
        </r>
      </text>
    </comment>
    <comment ref="C553" authorId="1" shapeId="0" xr:uid="{00000000-0006-0000-0000-000012000000}">
      <text>
        <r>
          <rPr>
            <sz val="8"/>
            <color indexed="81"/>
            <rFont val="Tahoma"/>
            <family val="2"/>
            <charset val="238"/>
          </rPr>
          <t>ZobK/AO</t>
        </r>
      </text>
    </comment>
    <comment ref="C554" authorId="1" shapeId="0" xr:uid="{00000000-0006-0000-0000-000013000000}">
      <text>
        <r>
          <rPr>
            <sz val="8"/>
            <color indexed="81"/>
            <rFont val="Tahoma"/>
            <family val="2"/>
            <charset val="238"/>
          </rPr>
          <t>RzMT/KW</t>
        </r>
      </text>
    </comment>
  </commentList>
</comments>
</file>

<file path=xl/sharedStrings.xml><?xml version="1.0" encoding="utf-8"?>
<sst xmlns="http://schemas.openxmlformats.org/spreadsheetml/2006/main" count="523" uniqueCount="359">
  <si>
    <t>Suma bilansowa</t>
  </si>
  <si>
    <t>spr.</t>
  </si>
  <si>
    <t xml:space="preserve">Długość cyklu należności z tyt. dostaw i usług </t>
  </si>
  <si>
    <t>Długość cyklu rotacji innych zobowiązań krótkoterminowych</t>
  </si>
  <si>
    <t>B. Koszty działalności operacyjnej</t>
  </si>
  <si>
    <t>C. Zysk (strata) ze sprzedaży (A-B)</t>
  </si>
  <si>
    <t>D. Pozostałe przychody operacyjne</t>
  </si>
  <si>
    <t>I Zysk ze zbycia niefinansowych aktywów trwałych</t>
  </si>
  <si>
    <t>II Dotacje</t>
  </si>
  <si>
    <t>III Inne przychody operacyjne</t>
  </si>
  <si>
    <t>E. Pozostałe koszty operacyjne</t>
  </si>
  <si>
    <t>I Strata ze zbycia niefinansowych aktywów trwałych</t>
  </si>
  <si>
    <t>III Inne koszty operacyjne</t>
  </si>
  <si>
    <t>F. Zysk (strata) z działalności operacyjnej (C+D-E)</t>
  </si>
  <si>
    <t>G. Przychody finansowe</t>
  </si>
  <si>
    <t>I Dywidendy i udziały w zyskach</t>
  </si>
  <si>
    <t>II Odsetki</t>
  </si>
  <si>
    <t>III Zysk ze zbycia inwestycji</t>
  </si>
  <si>
    <t>IV Aktualizacja wartości inwestycji</t>
  </si>
  <si>
    <t>V Inne</t>
  </si>
  <si>
    <t>H. Koszty finansowe</t>
  </si>
  <si>
    <t>II Strata ze zbycia inwestycji</t>
  </si>
  <si>
    <t>III Aktualizacja wartości inwestycji</t>
  </si>
  <si>
    <t>IV Inne</t>
  </si>
  <si>
    <t>I. Zysk (strata) na działalności gospodarczej (F+G-H)</t>
  </si>
  <si>
    <t>J. Wynik zdarzeń nadzwyczajnych</t>
  </si>
  <si>
    <t>K. Zysk (strata) brutto (I+J)</t>
  </si>
  <si>
    <t>efektywna stopa opodatkowania</t>
  </si>
  <si>
    <t>L. Podatek dochodowy</t>
  </si>
  <si>
    <t>efektywna stopa podatkowa</t>
  </si>
  <si>
    <t>Rentowność netto</t>
  </si>
  <si>
    <t>Zysk ze sprzedaży bez amortyzacji</t>
  </si>
  <si>
    <t>Zysk netto bez amortyzacji</t>
  </si>
  <si>
    <t>A. AKTYWA TRWAŁE</t>
  </si>
  <si>
    <t>I.   Wartości niematerialne i prawne</t>
  </si>
  <si>
    <t>II.  Rzeczowe aktywa trwałe</t>
  </si>
  <si>
    <t>1. Środki trwałe</t>
  </si>
  <si>
    <t>a) grunty (w tym prawo użytkowania wieczystego)</t>
  </si>
  <si>
    <t xml:space="preserve">b) budynki, lokale i obiekty inżynierii lądowej i wodnej </t>
  </si>
  <si>
    <t>c) urządzenia techniczne i maszyny</t>
  </si>
  <si>
    <t>d) środki transportu</t>
  </si>
  <si>
    <t>e) inne środki trwałe</t>
  </si>
  <si>
    <t>2. Środki trwałe w budowie</t>
  </si>
  <si>
    <t>IV. Inwestycje długoterminowe</t>
  </si>
  <si>
    <t>B. AKTYWA OBROTOWE</t>
  </si>
  <si>
    <t>I.   Zapasy</t>
  </si>
  <si>
    <t>II.  Należności krótkoterminowe</t>
  </si>
  <si>
    <t>III. Inwestycje krótkoterminowe</t>
  </si>
  <si>
    <t>IV.Krótkoterminowe rozliczenia międzyokresowe</t>
  </si>
  <si>
    <t>AKTYWA RAZEM</t>
  </si>
  <si>
    <t>A. KAPITAŁ WŁASNY</t>
  </si>
  <si>
    <t>I.   Kapitał podstawowy</t>
  </si>
  <si>
    <t>II.  Kapitał zapasowy</t>
  </si>
  <si>
    <t>IV. Zysk (strata) netto</t>
  </si>
  <si>
    <t>B. ZOBOWIĄZANIA I REZERWY NA ZOBOWIĄZANIA</t>
  </si>
  <si>
    <t>I.   Rezerwy na zobowiązania</t>
  </si>
  <si>
    <t>II.  Zobowiązania długoterminowe</t>
  </si>
  <si>
    <t>III. Zobowiązania krótkoterminowe i fundusze specjalne</t>
  </si>
  <si>
    <t>IV. Rozliczenia międzyokresowe</t>
  </si>
  <si>
    <t>PASYWA RAZEM</t>
  </si>
  <si>
    <t>A. PRZEPŁYWY ŚRODKÓW PIENIĘŻNYCH Z DZIAŁALNOŚCI OPERACYJNEJ</t>
  </si>
  <si>
    <t>Zysk (strata) netto</t>
  </si>
  <si>
    <t>Korekty razem:</t>
  </si>
  <si>
    <t>1. Amortyzacja</t>
  </si>
  <si>
    <t>3. Zysk (strata) z działalności inwestycyjnej</t>
  </si>
  <si>
    <t>4. Zmiana stanu rezerw</t>
  </si>
  <si>
    <t>5. Zmiana stanu zapasów</t>
  </si>
  <si>
    <t>6. Zmiana stanu należności</t>
  </si>
  <si>
    <t>7. Zmiana stanu zobowiązań krótkoterminowych, z wyjątkiem kredytów i pożyczek</t>
  </si>
  <si>
    <t>8. Zmiana stanu rozliczeń międzyokresowych</t>
  </si>
  <si>
    <t>9. Inne korekty</t>
  </si>
  <si>
    <t>Przepływy pieniężne netto z działalności operacyjnej</t>
  </si>
  <si>
    <t>B. PRZEPŁYWY ŚRODKÓW PIENIĘŻNYCH Z DZIAŁALNOŚCI INWESTYCYJNEJ</t>
  </si>
  <si>
    <t>Wpływy</t>
  </si>
  <si>
    <t>1. Zbycie wartości niematerialnych i prawnych oraz rzeczowych aktywów trwałych</t>
  </si>
  <si>
    <t>- zbycie aktywów finansowych</t>
  </si>
  <si>
    <t>- dywidendy i udziały w zyskach</t>
  </si>
  <si>
    <t>- spłata udzielonych pożyczek długoterminowych</t>
  </si>
  <si>
    <t>- odsetki</t>
  </si>
  <si>
    <t>Wydatki</t>
  </si>
  <si>
    <t>1. Nabycie wartości niematerialnych i prawnych oraz rzeczowych aktywów trwałych</t>
  </si>
  <si>
    <t>- udzielone pożyczki długoterminowe</t>
  </si>
  <si>
    <t>Przepływy pieniężne netto z działalności inwestycyjnej</t>
  </si>
  <si>
    <t>C. PRZEPŁYWY ŚRODKÓW PIENIĘŻNYCH Z DZIAŁALNOŚCI FINANSOWEJ</t>
  </si>
  <si>
    <t>1. Wpływy netto z wydania udziałów (emisji  akcji) i innych instrumentów kapitałowych oraz dopłat do kapitału</t>
  </si>
  <si>
    <t>Przepływy pieniężne netto z działalności finansowej</t>
  </si>
  <si>
    <t>D. PRZEPŁYWY PIENIĘŻNE NETTO RAZEM</t>
  </si>
  <si>
    <t>E. ŚRODKI PIENIĘŻNE NA POCZĄTEK OKRESU</t>
  </si>
  <si>
    <t>ŚRODKI PIENIĘŻNE NA KONIEC OKRESU</t>
  </si>
  <si>
    <t>Rentowność</t>
  </si>
  <si>
    <t>Rentowność sprzedaży</t>
  </si>
  <si>
    <t>Rentowność kapitału własnego</t>
  </si>
  <si>
    <t>Rentowność aktywów</t>
  </si>
  <si>
    <t>Płynność</t>
  </si>
  <si>
    <t>Płynność bieżąca</t>
  </si>
  <si>
    <t>Płynność przyspieszona</t>
  </si>
  <si>
    <t>Płynność gotówkowa</t>
  </si>
  <si>
    <t>I Amortyzacja</t>
  </si>
  <si>
    <t>II Zużycie materiałów i energii</t>
  </si>
  <si>
    <t>III Usługi obce</t>
  </si>
  <si>
    <t>IV Podatki i opłaty</t>
  </si>
  <si>
    <t>3. Zaliczki na środki trwałe w budowie</t>
  </si>
  <si>
    <t>1. Aktywa z tytułu odroczonego podatku dochodowego</t>
  </si>
  <si>
    <t>2. Inne rozliczenia międzyokresowe</t>
  </si>
  <si>
    <t>1. Papiery wartościowe</t>
  </si>
  <si>
    <t>1. Rezerwa z tytułu odroczonego podatku dochodowego</t>
  </si>
  <si>
    <t>1. Wobec jednostek powiązanych</t>
  </si>
  <si>
    <t>2. Wobec pozostałych jednostek</t>
  </si>
  <si>
    <t>a) Kredyty i pożyczki</t>
  </si>
  <si>
    <t>b) Inne</t>
  </si>
  <si>
    <t>I Odsetki</t>
  </si>
  <si>
    <t>Rotacja</t>
  </si>
  <si>
    <t>2. Z aktywów finansowych</t>
  </si>
  <si>
    <t>2. Środki pieniężne</t>
  </si>
  <si>
    <t>KW/P</t>
  </si>
  <si>
    <t>Długość cyklu rotacji zapasów</t>
  </si>
  <si>
    <t>V Wynagrodzenia z narzutami</t>
  </si>
  <si>
    <t>VII Wartość sprzedanych towarów i materiałów</t>
  </si>
  <si>
    <t>Odsetki od kredytu</t>
  </si>
  <si>
    <t>w tym część krótkoterminowa</t>
  </si>
  <si>
    <t>ODSETKI</t>
  </si>
  <si>
    <t>Rentowność sprzedaży bez amortyzacji</t>
  </si>
  <si>
    <t>3. Fundusze specjalne</t>
  </si>
  <si>
    <t>Zysk netto bez amortyzacji i rezerwy</t>
  </si>
  <si>
    <t>1. Odpis amortyzacji z funduszu podstawowego</t>
  </si>
  <si>
    <t>Długość cyklu rotacji zobowiązań budżetowych</t>
  </si>
  <si>
    <t>Długość cyklu rotacji zobowiązań z tyt. wynagrodzeń</t>
  </si>
  <si>
    <t>Aktywa trwałe</t>
  </si>
  <si>
    <t>Aktywa obrotowe</t>
  </si>
  <si>
    <t>Kapitał Własny</t>
  </si>
  <si>
    <t>Długość cyklu należności pozostałych</t>
  </si>
  <si>
    <t>ctrl</t>
  </si>
  <si>
    <t>zobowiązania krótkoterminowe</t>
  </si>
  <si>
    <t>Kapitał obrotowy netto</t>
  </si>
  <si>
    <t>zapasy</t>
  </si>
  <si>
    <t>należności</t>
  </si>
  <si>
    <t>zapotrzebowanie na środki obrotowe</t>
  </si>
  <si>
    <t>STAN KREDYTÓW i POŻYCZEK KRÓTKOTERMINOWYCH</t>
  </si>
  <si>
    <t>STAN KREDYTÓW i POŻYCZEK DŁUGOTERMINOWYCH</t>
  </si>
  <si>
    <t>2. Odsetki i udziały w zyskach</t>
  </si>
  <si>
    <t>V. Długoterminowe rozliczenia międzyokresowe</t>
  </si>
  <si>
    <t>2. Kredyty i pożyczki</t>
  </si>
  <si>
    <t>3. Inne wpływy finansowe</t>
  </si>
  <si>
    <t>3. Inne wpływy inwestycyjne</t>
  </si>
  <si>
    <t>Zmiana stanu produktów</t>
  </si>
  <si>
    <t>Koszt wytworzenia świadczeń na własne potrzeby</t>
  </si>
  <si>
    <t>I Przychody netto ze sprzedaży produktów</t>
  </si>
  <si>
    <t>III Koszt wytworzenia produktów na własne potrzeby jednostki</t>
  </si>
  <si>
    <t>IV Przychody netto ze sprzedaży towarów i materiałów</t>
  </si>
  <si>
    <t>II Zmiana stanu produktów (zwiększenie +/ zmniejszenie - )</t>
  </si>
  <si>
    <t>A. Przychody ze sprzedaży</t>
  </si>
  <si>
    <t>j.m.</t>
  </si>
  <si>
    <t>%</t>
  </si>
  <si>
    <t>Przychody z usług dystrybucyjnych</t>
  </si>
  <si>
    <t>Stopa inflacji</t>
  </si>
  <si>
    <t>Dynamika realnego wzrostu płac</t>
  </si>
  <si>
    <t>1-roczna stopa WIBOR</t>
  </si>
  <si>
    <t>tys. zł</t>
  </si>
  <si>
    <t>PROGNOZA SPRZEDAŻY</t>
  </si>
  <si>
    <t>PROGNOZA KOSZTÓW</t>
  </si>
  <si>
    <t>Dynamika nakładów inwestycyjnych</t>
  </si>
  <si>
    <t>PROGNOZA NAKŁADÓW INWESTYCYJNYCH</t>
  </si>
  <si>
    <t>Wartości niematerialne i prawne</t>
  </si>
  <si>
    <t>CTRL</t>
  </si>
  <si>
    <t>średnie stawki amortyzacji w grupach</t>
  </si>
  <si>
    <t>ilość lat</t>
  </si>
  <si>
    <t>ZAŁOŻENIA DO PROGNOZY AMORTYZACJI DLA INWESTYCJI</t>
  </si>
  <si>
    <t>PROGNOZA AMORTYZACJI DLA NOWYCH INWESTYCJI</t>
  </si>
  <si>
    <t>Grupa majątkowa</t>
  </si>
  <si>
    <t>AMORTYZACJA WG OBIEKTÓW</t>
  </si>
  <si>
    <t>Budynki</t>
  </si>
  <si>
    <t>Budowle</t>
  </si>
  <si>
    <t>Urządzenia techniczne i maszyny</t>
  </si>
  <si>
    <t>Środki transportu</t>
  </si>
  <si>
    <t>Inne środki trwałe</t>
  </si>
  <si>
    <t>Grunty</t>
  </si>
  <si>
    <t>AMORTYZACJA WG GRUP MAJĄTKOWYCH</t>
  </si>
  <si>
    <t>G</t>
  </si>
  <si>
    <t>NAKŁADY WG GRUP MAJĄTKOWYCH</t>
  </si>
  <si>
    <t>PROGNOZA KOSZTÓW WYNAGRODZEŃ I UBEZPIECZEŃ</t>
  </si>
  <si>
    <t>osoby</t>
  </si>
  <si>
    <t>średnie wynagrodzenie bazowe</t>
  </si>
  <si>
    <t>Koszt wynagrodzeń</t>
  </si>
  <si>
    <t xml:space="preserve">ubezpieczenia społeczne pokrywane przez pracodawcę </t>
  </si>
  <si>
    <t>odpisy na ZFŚS</t>
  </si>
  <si>
    <t>ubezpieczenia społeczne i odpisy na ZFŚS</t>
  </si>
  <si>
    <t>Koszty ubezpieczeń społecznych i odpisów ZFŚS</t>
  </si>
  <si>
    <t>PROGNOZA BILANSU (tys. zł)</t>
  </si>
  <si>
    <t>3. Z tytułu podatków, dotacji, ceł, ubezpieczeń społecznych i zdrowotnych oraz innych świadczeń</t>
  </si>
  <si>
    <t>4. Inne</t>
  </si>
  <si>
    <t>II.  Pozostałe kapitały</t>
  </si>
  <si>
    <t>IV. Zysk/strata z lat ubiegłych</t>
  </si>
  <si>
    <t>3. Pozostałe rezerwy</t>
  </si>
  <si>
    <t>2. Rezerwa na świadczenia emerytalne i podobne</t>
  </si>
  <si>
    <t>a) kredyty i pożyczki</t>
  </si>
  <si>
    <t>b) z tytułu dostaw i usług</t>
  </si>
  <si>
    <t>d) z tytułu wynagrodzeń</t>
  </si>
  <si>
    <t>e) inne</t>
  </si>
  <si>
    <t>a) z tytułu dostaw i usług</t>
  </si>
  <si>
    <t>b) inne</t>
  </si>
  <si>
    <t>a) przychody z tytułu przyłączy</t>
  </si>
  <si>
    <t>b) pozostałe</t>
  </si>
  <si>
    <t>Długość cyklu rotacji zobowiązań z tyt. dostaw i usług - zewnętrzne podmioty</t>
  </si>
  <si>
    <t>PROGNOZA PRZEPŁYWÓW PIENIĘŻNYCH (tys. zł)</t>
  </si>
  <si>
    <t>PROGNOZA PODSTAWOWYCH WSKAŹNIKÓW</t>
  </si>
  <si>
    <t>VI Pozostałe koszty rodzajowe</t>
  </si>
  <si>
    <t>okres dyskontowy</t>
  </si>
  <si>
    <t>rentowność EBITDA</t>
  </si>
  <si>
    <t>Zobowiązania i Rezerwy</t>
  </si>
  <si>
    <t>zł/os./ m-c</t>
  </si>
  <si>
    <t xml:space="preserve">Łączne przychody ze sprzedaży </t>
  </si>
  <si>
    <t xml:space="preserve">AMORTYZACJA  </t>
  </si>
  <si>
    <t xml:space="preserve">ZUŻYCIE MATERIAŁÓW I ENERGII </t>
  </si>
  <si>
    <t xml:space="preserve">USŁUGI OBCE  </t>
  </si>
  <si>
    <t xml:space="preserve">usługi remontowe i dokumentacja na remonty </t>
  </si>
  <si>
    <t>usługi transportowe</t>
  </si>
  <si>
    <t xml:space="preserve">pozostałe usługi  </t>
  </si>
  <si>
    <t xml:space="preserve">PODATKI i OPŁATY  </t>
  </si>
  <si>
    <t>pozostałe podatki i opłaty</t>
  </si>
  <si>
    <t>WYNAGRODZENIA</t>
  </si>
  <si>
    <t>UBEZPIECZENIA SPOŁECZNE I INNE ŚWIADCZENIA</t>
  </si>
  <si>
    <t xml:space="preserve">POZOSTAŁE KOSZTY </t>
  </si>
  <si>
    <t>KOSZTY RODZAJOWE OGÓŁEM (suma 1-8)</t>
  </si>
  <si>
    <t>WARTOŚĆ SPRZEDANYCH TOWARÓW I MATERIAŁÓW</t>
  </si>
  <si>
    <t>Wskaźniki zadłużenia</t>
  </si>
  <si>
    <t>Wskaźnik ogólnego zadłużenia</t>
  </si>
  <si>
    <t>Wskaźnik zadłużenia kapitału własnego</t>
  </si>
  <si>
    <t>Wskaźnik zadłużenia długoterminowego</t>
  </si>
  <si>
    <t>Wskaźniki struktury aktywów</t>
  </si>
  <si>
    <t>Udział trwałych składników majątku w aktywach</t>
  </si>
  <si>
    <t>Udział rzeczowych składników majątku trwałego w aktywach</t>
  </si>
  <si>
    <t>Udział majątku obrotowego w aktywach</t>
  </si>
  <si>
    <t>Wskaźniki struktury pasywów</t>
  </si>
  <si>
    <t>Zmiana kapitału własnego</t>
  </si>
  <si>
    <t>Zmiana kapitału stałego (kapitał własny + zobowiązania długoterminowe)</t>
  </si>
  <si>
    <t>Wskaźniki struktury kapitałowo-majątkowej</t>
  </si>
  <si>
    <t xml:space="preserve">Wskaźnik pokrycia majątku trwałego kapitałem własnym </t>
  </si>
  <si>
    <t>Wskaźnik pokrycia majątku trwałego kapitałem stałym</t>
  </si>
  <si>
    <t xml:space="preserve">Wskaźnik pokrycia majątku obrotowego kapitałami krótkoterminowymi </t>
  </si>
  <si>
    <t>Wskaźnik relacji wartości majątku rzeczowego do kapitału własnego</t>
  </si>
  <si>
    <t>AMORTYZACJA ŁĄCZNIE</t>
  </si>
  <si>
    <t>Tempo wygaszania amortyzacji posiadanego majątku</t>
  </si>
  <si>
    <t>Wartość majątku netto (bez nowych inwestycji)</t>
  </si>
  <si>
    <t>Łącznie majątek netto (bez nowych inwestycji)</t>
  </si>
  <si>
    <t>Przygotowanie inwestycji</t>
  </si>
  <si>
    <t>Łączność</t>
  </si>
  <si>
    <t>Pomiary</t>
  </si>
  <si>
    <t>Informatyka</t>
  </si>
  <si>
    <t>Budynki i budowle</t>
  </si>
  <si>
    <t>Inne</t>
  </si>
  <si>
    <t xml:space="preserve">Wykonanie </t>
  </si>
  <si>
    <t xml:space="preserve">Plan </t>
  </si>
  <si>
    <t>średnioroczne tempo wzrostu nakładów inwestycyjnych</t>
  </si>
  <si>
    <t>E</t>
  </si>
  <si>
    <t>F</t>
  </si>
  <si>
    <t>H</t>
  </si>
  <si>
    <t>I</t>
  </si>
  <si>
    <t>J</t>
  </si>
  <si>
    <t>C. Nakłady inwestycyjne pozostałe</t>
  </si>
  <si>
    <t>koszty szkolenia pracowników i pozostałe świadczenia</t>
  </si>
  <si>
    <t>K</t>
  </si>
  <si>
    <t>L</t>
  </si>
  <si>
    <t>Wpływ (zaciągnięcie) kredytów i/lub pożyczek</t>
  </si>
  <si>
    <t>1. Kredyty i/lub pożyczki długoterminowe</t>
  </si>
  <si>
    <t>Spłata kredytów i/lub pożyczek</t>
  </si>
  <si>
    <t>Odsetki od kredytów i pożyczek</t>
  </si>
  <si>
    <t>2. Kredyty i pożyczki krótkoterminowe</t>
  </si>
  <si>
    <t>Wpływ (zaciągnięcie) kredytów i pożyczek</t>
  </si>
  <si>
    <t>Spłata kredytów i pożyczek</t>
  </si>
  <si>
    <t>Stan zobowiązań z tyt. kredytów i pożyczek</t>
  </si>
  <si>
    <t>II Aktualizacja wartości aktywów niefinansowych</t>
  </si>
  <si>
    <t>pozostałe</t>
  </si>
  <si>
    <t>w tym zawiązanie rezerw</t>
  </si>
  <si>
    <t>w tym rozwiązanie rezerw</t>
  </si>
  <si>
    <t>M. Pozostałe obowiązkowe zmniejszenia zysku</t>
  </si>
  <si>
    <t>N. Zysk (strata) netto (K-L)</t>
  </si>
  <si>
    <t>2. Na aktywa finansowe</t>
  </si>
  <si>
    <t>3. Inne wydatki inwestycyjne</t>
  </si>
  <si>
    <t>3. Spłata kredytów i pożyczek</t>
  </si>
  <si>
    <t>4. Odsetki</t>
  </si>
  <si>
    <t>5. Inne wydatki finansowe</t>
  </si>
  <si>
    <t>2. Dywidendy i inne wypłaty z zysku (ze znakiem minus)</t>
  </si>
  <si>
    <t>w tym dotyczące majątku sieciowego</t>
  </si>
  <si>
    <t>Koszty zakupu usług przesyłowych</t>
  </si>
  <si>
    <t>pozostałe materiały i energia</t>
  </si>
  <si>
    <t>Dynamika ilości sprzedaży</t>
  </si>
  <si>
    <t>Dynamika wartości sprzedaży</t>
  </si>
  <si>
    <t xml:space="preserve">podatek od nieruchomości i opłaty za wieczyste użytkowanie </t>
  </si>
  <si>
    <t>Podatki od majątku sieciowego</t>
  </si>
  <si>
    <t xml:space="preserve">PROJEKCJA SPÓŁKI </t>
  </si>
  <si>
    <t>inne koszty pracownicze pokrywane przez pracodawcę</t>
  </si>
  <si>
    <t>KREDYTY I POŻYCZKI</t>
  </si>
  <si>
    <t>ceny stałe (1)/ bieżące (0)</t>
  </si>
  <si>
    <t>rok kalendarzowy pierwszego roku prognozy:</t>
  </si>
  <si>
    <t>Dynamika wzrostu płac w prognozie</t>
  </si>
  <si>
    <t>PROGNOZA RACHUNKU ZYSKÓW I STRAT (tys. zł)</t>
  </si>
  <si>
    <t>1. Z tytułu dostaw i usług od podmiotów powiązanych</t>
  </si>
  <si>
    <t>2. Z tytułu dostaw i usług od pozostałych podmiotów</t>
  </si>
  <si>
    <t>Długość cyklu rotacji zobowiązań z tyt. dostaw i usług - podmioty powiązane</t>
  </si>
  <si>
    <t>w tym odbiorcy instytucjonalni (pozostałe grupy taryfowe)</t>
  </si>
  <si>
    <t>Zakup środków transportu</t>
  </si>
  <si>
    <t>średnia marża banku</t>
  </si>
  <si>
    <t>% kwoty odsetek zaliczanych do wartości inwestycji</t>
  </si>
  <si>
    <t>Odsetki od kredytów i pożyczek ujmowane w rachunku zysków i strat</t>
  </si>
  <si>
    <t>Odsetki od kredytów i pożyczek zwiększające wartość inwestycji w danym roku</t>
  </si>
  <si>
    <t>odsetki od kredytów i pożyczek zaliczane do kosztów inwestycji</t>
  </si>
  <si>
    <t>Różnica bilansowa</t>
  </si>
  <si>
    <t>Rentowność netto bez amortyzacji</t>
  </si>
  <si>
    <t>III. Należności długoterminowe</t>
  </si>
  <si>
    <t>c) z tytułu podatków, ceł, ubezp. i innych świadczeń</t>
  </si>
  <si>
    <t>- nabycie aktywów finansowych</t>
  </si>
  <si>
    <t>x</t>
  </si>
  <si>
    <t>tys. m3</t>
  </si>
  <si>
    <t>zł/m3</t>
  </si>
  <si>
    <t>1.1. Gazociągi wraz z przyłączami</t>
  </si>
  <si>
    <t xml:space="preserve">   - gazociągi średniego i niskiego ciśnienia</t>
  </si>
  <si>
    <t>1.2. Stacje gazowe</t>
  </si>
  <si>
    <t>1.3. Gazomierze i układy pomiarowe wymieniane u odbiorców na koszt przedsiębiorstwa</t>
  </si>
  <si>
    <t>2. Przyłączenia nowych źródeł</t>
  </si>
  <si>
    <t>-</t>
  </si>
  <si>
    <t xml:space="preserve">A. Przyłączenia nowych odbiorców i nowych źródeł </t>
  </si>
  <si>
    <t>2. Przyłączenia nowych odbiorców (ekspansja na nowe tereny - sieci i przyłącza) i rozbudowa sieci na terenach niezgazyfikowanych</t>
  </si>
  <si>
    <t xml:space="preserve">   - gazociągi wysokiego i podwyższonego ciśnienia</t>
  </si>
  <si>
    <t>w tym odbiorcy indywidualni (grupy W1-W3, Z1-Z3, B1-B3, R1-R3)</t>
  </si>
  <si>
    <t>różnica bilansowa (straty + paliwa gazowe na potrzeby własne)</t>
  </si>
  <si>
    <t>B. Nakłady na modernizację i wymiana elementów składowych sieci dystrybucyjnej oraz gazyfikacji terenów niezgazyfikowanych</t>
  </si>
  <si>
    <t>1. Modernizacja i wymiana związana z poprawą jakości usług i/lub wzrostem zapotrzebowania na moc</t>
  </si>
  <si>
    <t>TABELA 14</t>
  </si>
  <si>
    <t>Źródła i struktura finansowania nakładów inwestycyjnych</t>
  </si>
  <si>
    <t xml:space="preserve">Nakłady inwestycyjne ogółem: </t>
  </si>
  <si>
    <t>Źródła finansowania nakładów:</t>
  </si>
  <si>
    <t>amortyzacja majątku</t>
  </si>
  <si>
    <t>opłaty za przyłączenie, w tym:</t>
  </si>
  <si>
    <t>z grupy przyłączeniowej A</t>
  </si>
  <si>
    <t>z grupy przyłączeniowej B</t>
  </si>
  <si>
    <t>z grupy przyłączeniowej C</t>
  </si>
  <si>
    <t>zysk</t>
  </si>
  <si>
    <t xml:space="preserve">kredyt bankowy </t>
  </si>
  <si>
    <t xml:space="preserve">emisja akcji, papierów wartościowych </t>
  </si>
  <si>
    <t>środki unijne</t>
  </si>
  <si>
    <t>udziały obce</t>
  </si>
  <si>
    <t>inne (wymienić)</t>
  </si>
  <si>
    <r>
      <t xml:space="preserve">ZAŁOŻENIA MAKROEKONOMICZNE 
</t>
    </r>
    <r>
      <rPr>
        <sz val="10"/>
        <rFont val="Cambria"/>
        <family val="1"/>
        <charset val="238"/>
      </rPr>
      <t>(źródło: dokładnie zob. instrukcja)</t>
    </r>
  </si>
  <si>
    <r>
      <t xml:space="preserve">PROGNOZA AMORTYZACJI 
</t>
    </r>
    <r>
      <rPr>
        <sz val="8"/>
        <rFont val="Cambria"/>
        <family val="1"/>
        <charset val="238"/>
      </rPr>
      <t>(DLA POSIADANEGO MAJĄTKU )</t>
    </r>
  </si>
  <si>
    <r>
      <t xml:space="preserve">PROGNOZA ŁĄCZNEJ AMORTYZACJI </t>
    </r>
    <r>
      <rPr>
        <sz val="8"/>
        <rFont val="Cambria"/>
        <family val="1"/>
        <charset val="238"/>
      </rPr>
      <t>(DLA POSIADANEGO MAJĄTKU I NOWYCH INWESTYCJI)</t>
    </r>
  </si>
  <si>
    <t xml:space="preserve">wolumen dystrybuowanych paliw gazowych, z tego: </t>
  </si>
  <si>
    <t>odbiorcy indywidualni (grupy W1-W3, L1-L3, B1-B3, R1-R3)</t>
  </si>
  <si>
    <t>odbiorcy instytucjonalni (pozostałe grupy taryfowe)</t>
  </si>
  <si>
    <t>średnioroczna stopa wzrostu wolumenu dystrybuowanych paliw</t>
  </si>
  <si>
    <t>średnia stawka opłaty za usługę dystrybucji</t>
  </si>
  <si>
    <t>realny wzrost stawki opłaty za usługę dystrybucji</t>
  </si>
  <si>
    <t xml:space="preserve">Przychody ze sprzedaży pozostałych usług </t>
  </si>
  <si>
    <t>Przychody ze sprzedaży towarów i materiałów (bez paliw gazowych)</t>
  </si>
  <si>
    <t>OPEX</t>
  </si>
  <si>
    <t>zakup usług przesyłowych</t>
  </si>
  <si>
    <t>średnie zatrudnienie w etatach w danym roku</t>
  </si>
  <si>
    <t>1. Przyłączenia nowych odbiorców</t>
  </si>
  <si>
    <t>NAKŁADY WG OBIEKTÓW (Zgodnie z Modułem planu inwestycyjnego)</t>
  </si>
  <si>
    <t>1E. Modernizacja i wymiana elemetów składowych sieci dystrybucyjnej związana z przyłączaniem nowych stacji CNG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</si>
</sst>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,##0.0"/>
    <numFmt numFmtId="166" formatCode="0.0"/>
    <numFmt numFmtId="167" formatCode="0.0%"/>
    <numFmt numFmtId="168" formatCode="#,##0.000"/>
    <numFmt numFmtId="169" formatCode="#,##0.0000"/>
  </numFmts>
  <fonts count="68">
    <font>
      <sz val="10"/>
      <name val="Arial CE"/>
      <charset val="238"/>
    </font>
    <font>
      <sz val="10"/>
      <name val="Arial CE"/>
      <charset val="238"/>
    </font>
    <font>
      <b/>
      <sz val="13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b/>
      <sz val="9"/>
      <color indexed="9"/>
      <name val="Cambria"/>
      <family val="1"/>
      <charset val="238"/>
    </font>
    <font>
      <sz val="9"/>
      <name val="Cambria"/>
      <family val="1"/>
      <charset val="238"/>
    </font>
    <font>
      <b/>
      <sz val="12"/>
      <color indexed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sz val="9"/>
      <color indexed="9"/>
      <name val="Cambria"/>
      <family val="1"/>
      <charset val="238"/>
    </font>
    <font>
      <sz val="9"/>
      <color indexed="22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sz val="9"/>
      <color indexed="62"/>
      <name val="Cambria"/>
      <family val="1"/>
      <charset val="238"/>
    </font>
    <font>
      <sz val="10"/>
      <color indexed="62"/>
      <name val="Cambria"/>
      <family val="1"/>
      <charset val="238"/>
    </font>
    <font>
      <b/>
      <sz val="10"/>
      <color indexed="62"/>
      <name val="Cambria"/>
      <family val="1"/>
      <charset val="238"/>
    </font>
    <font>
      <b/>
      <sz val="9"/>
      <name val="Cambria"/>
      <family val="1"/>
      <charset val="238"/>
    </font>
    <font>
      <sz val="9"/>
      <color indexed="52"/>
      <name val="Cambria"/>
      <family val="1"/>
      <charset val="238"/>
    </font>
    <font>
      <sz val="9"/>
      <color indexed="18"/>
      <name val="Cambria"/>
      <family val="1"/>
      <charset val="238"/>
    </font>
    <font>
      <sz val="8"/>
      <name val="Cambria"/>
      <family val="1"/>
      <charset val="238"/>
    </font>
    <font>
      <b/>
      <sz val="11"/>
      <color indexed="56"/>
      <name val="Cambria"/>
      <family val="1"/>
      <charset val="238"/>
    </font>
    <font>
      <sz val="11"/>
      <name val="Cambria"/>
      <family val="1"/>
      <charset val="238"/>
    </font>
    <font>
      <sz val="10"/>
      <color indexed="18"/>
      <name val="Cambria"/>
      <family val="1"/>
      <charset val="238"/>
    </font>
    <font>
      <b/>
      <sz val="10"/>
      <color indexed="18"/>
      <name val="Cambria"/>
      <family val="1"/>
      <charset val="238"/>
    </font>
    <font>
      <sz val="8"/>
      <color indexed="22"/>
      <name val="Cambria"/>
      <family val="1"/>
      <charset val="238"/>
    </font>
    <font>
      <b/>
      <sz val="10"/>
      <color indexed="22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8"/>
      <name val="Cambria"/>
      <family val="1"/>
      <charset val="238"/>
    </font>
    <font>
      <sz val="9"/>
      <color indexed="60"/>
      <name val="Cambria"/>
      <family val="1"/>
      <charset val="238"/>
    </font>
    <font>
      <b/>
      <sz val="9"/>
      <color indexed="18"/>
      <name val="Cambria"/>
      <family val="1"/>
      <charset val="238"/>
    </font>
    <font>
      <b/>
      <sz val="9"/>
      <color indexed="60"/>
      <name val="Cambria"/>
      <family val="1"/>
      <charset val="238"/>
    </font>
    <font>
      <b/>
      <sz val="10"/>
      <color indexed="56"/>
      <name val="Cambria"/>
      <family val="1"/>
      <charset val="238"/>
    </font>
    <font>
      <sz val="9"/>
      <color indexed="51"/>
      <name val="Cambria"/>
      <family val="1"/>
      <charset val="238"/>
    </font>
    <font>
      <b/>
      <sz val="10"/>
      <color indexed="23"/>
      <name val="Cambria"/>
      <family val="1"/>
      <charset val="238"/>
    </font>
    <font>
      <sz val="6"/>
      <name val="Cambria"/>
      <family val="1"/>
      <charset val="238"/>
    </font>
    <font>
      <b/>
      <i/>
      <sz val="8"/>
      <color indexed="62"/>
      <name val="Cambria"/>
      <family val="1"/>
      <charset val="238"/>
    </font>
    <font>
      <sz val="10"/>
      <color indexed="9"/>
      <name val="Cambria"/>
      <family val="1"/>
      <charset val="238"/>
    </font>
    <font>
      <sz val="8"/>
      <color indexed="9"/>
      <name val="Cambria"/>
      <family val="1"/>
      <charset val="238"/>
    </font>
    <font>
      <sz val="9"/>
      <color indexed="63"/>
      <name val="Cambria"/>
      <family val="1"/>
      <charset val="238"/>
    </font>
    <font>
      <sz val="8"/>
      <color indexed="63"/>
      <name val="Cambria"/>
      <family val="1"/>
      <charset val="238"/>
    </font>
    <font>
      <i/>
      <sz val="8"/>
      <color indexed="63"/>
      <name val="Cambria"/>
      <family val="1"/>
      <charset val="238"/>
    </font>
    <font>
      <i/>
      <sz val="9"/>
      <color indexed="17"/>
      <name val="Cambria"/>
      <family val="1"/>
      <charset val="238"/>
    </font>
    <font>
      <sz val="9"/>
      <color indexed="48"/>
      <name val="Cambria"/>
      <family val="1"/>
      <charset val="238"/>
    </font>
    <font>
      <i/>
      <sz val="9"/>
      <color indexed="48"/>
      <name val="Cambria"/>
      <family val="1"/>
      <charset val="238"/>
    </font>
    <font>
      <b/>
      <sz val="9"/>
      <color indexed="63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name val="Cambria"/>
      <family val="1"/>
      <charset val="238"/>
    </font>
    <font>
      <i/>
      <sz val="9"/>
      <color indexed="9"/>
      <name val="Cambria"/>
      <family val="1"/>
      <charset val="238"/>
    </font>
    <font>
      <sz val="9"/>
      <color indexed="19"/>
      <name val="Cambria"/>
      <family val="1"/>
      <charset val="238"/>
    </font>
    <font>
      <b/>
      <i/>
      <sz val="9"/>
      <color indexed="53"/>
      <name val="Cambria"/>
      <family val="1"/>
      <charset val="238"/>
    </font>
    <font>
      <sz val="9"/>
      <color indexed="12"/>
      <name val="Cambria"/>
      <family val="1"/>
      <charset val="238"/>
    </font>
    <font>
      <i/>
      <sz val="8"/>
      <color indexed="53"/>
      <name val="Cambria"/>
      <family val="1"/>
      <charset val="238"/>
    </font>
    <font>
      <sz val="8"/>
      <color indexed="18"/>
      <name val="Cambria"/>
      <family val="1"/>
      <charset val="238"/>
    </font>
    <font>
      <i/>
      <sz val="8"/>
      <color indexed="18"/>
      <name val="Cambria"/>
      <family val="1"/>
      <charset val="238"/>
    </font>
    <font>
      <sz val="8"/>
      <color indexed="53"/>
      <name val="Cambria"/>
      <family val="1"/>
      <charset val="238"/>
    </font>
    <font>
      <sz val="9"/>
      <color indexed="53"/>
      <name val="Cambria"/>
      <family val="1"/>
      <charset val="238"/>
    </font>
    <font>
      <i/>
      <sz val="8"/>
      <name val="Cambria"/>
      <family val="1"/>
      <charset val="238"/>
    </font>
    <font>
      <sz val="9"/>
      <color indexed="21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i/>
      <sz val="9"/>
      <name val="Cambria"/>
      <family val="1"/>
      <charset val="238"/>
    </font>
    <font>
      <i/>
      <sz val="9"/>
      <color indexed="8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9"/>
      <color indexed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14" fontId="0" fillId="0" borderId="0" applyProtection="0">
      <alignment vertical="center"/>
    </xf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180">
    <xf numFmtId="0" fontId="0" fillId="0" borderId="0" xfId="0" applyNumberFormat="1" applyAlignment="1"/>
    <xf numFmtId="0" fontId="7" fillId="2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/>
    </xf>
    <xf numFmtId="0" fontId="8" fillId="5" borderId="0" xfId="3" applyFont="1" applyFill="1" applyBorder="1" applyAlignment="1">
      <alignment horizontal="right" vertical="center"/>
    </xf>
    <xf numFmtId="3" fontId="9" fillId="6" borderId="0" xfId="3" applyNumberFormat="1" applyFont="1" applyFill="1" applyBorder="1" applyAlignment="1" applyProtection="1">
      <alignment horizontal="right" vertical="center"/>
    </xf>
    <xf numFmtId="3" fontId="8" fillId="4" borderId="0" xfId="3" applyNumberFormat="1" applyFont="1" applyFill="1" applyBorder="1" applyAlignment="1">
      <alignment horizontal="right" vertical="center"/>
    </xf>
    <xf numFmtId="0" fontId="8" fillId="5" borderId="0" xfId="3" applyFont="1" applyFill="1" applyBorder="1" applyAlignment="1">
      <alignment vertical="center" wrapText="1"/>
    </xf>
    <xf numFmtId="1" fontId="10" fillId="7" borderId="0" xfId="6" applyNumberFormat="1" applyFont="1" applyFill="1" applyBorder="1" applyAlignment="1" applyProtection="1">
      <alignment horizontal="center" vertical="center"/>
      <protection locked="0"/>
    </xf>
    <xf numFmtId="3" fontId="8" fillId="4" borderId="0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right" vertical="center"/>
    </xf>
    <xf numFmtId="0" fontId="11" fillId="8" borderId="0" xfId="0" applyNumberFormat="1" applyFont="1" applyFill="1" applyBorder="1" applyAlignment="1">
      <alignment wrapText="1"/>
    </xf>
    <xf numFmtId="0" fontId="8" fillId="9" borderId="0" xfId="3" applyFont="1" applyFill="1" applyBorder="1" applyAlignment="1">
      <alignment horizontal="center" vertical="center"/>
    </xf>
    <xf numFmtId="10" fontId="11" fillId="7" borderId="1" xfId="6" applyNumberFormat="1" applyFont="1" applyFill="1" applyBorder="1" applyProtection="1">
      <protection locked="0"/>
    </xf>
    <xf numFmtId="10" fontId="11" fillId="7" borderId="2" xfId="6" applyNumberFormat="1" applyFont="1" applyFill="1" applyBorder="1" applyProtection="1">
      <protection locked="0"/>
    </xf>
    <xf numFmtId="0" fontId="11" fillId="4" borderId="0" xfId="0" applyNumberFormat="1" applyFont="1" applyFill="1" applyBorder="1" applyAlignment="1">
      <alignment wrapText="1"/>
    </xf>
    <xf numFmtId="0" fontId="8" fillId="4" borderId="0" xfId="3" applyFont="1" applyFill="1" applyBorder="1" applyAlignment="1">
      <alignment horizontal="center" vertical="center"/>
    </xf>
    <xf numFmtId="9" fontId="12" fillId="4" borderId="0" xfId="6" applyFont="1" applyFill="1" applyBorder="1" applyAlignment="1">
      <alignment vertical="center"/>
    </xf>
    <xf numFmtId="9" fontId="13" fillId="4" borderId="0" xfId="6" applyFont="1" applyFill="1" applyBorder="1" applyAlignment="1">
      <alignment vertical="center"/>
    </xf>
    <xf numFmtId="0" fontId="14" fillId="10" borderId="3" xfId="3" applyFont="1" applyFill="1" applyBorder="1" applyAlignment="1">
      <alignment vertical="center" wrapText="1"/>
    </xf>
    <xf numFmtId="0" fontId="15" fillId="10" borderId="4" xfId="0" applyNumberFormat="1" applyFont="1" applyFill="1" applyBorder="1" applyAlignment="1">
      <alignment vertical="center" wrapText="1"/>
    </xf>
    <xf numFmtId="0" fontId="14" fillId="10" borderId="5" xfId="0" applyNumberFormat="1" applyFont="1" applyFill="1" applyBorder="1" applyAlignment="1">
      <alignment horizontal="center" vertical="center" wrapText="1"/>
    </xf>
    <xf numFmtId="0" fontId="17" fillId="9" borderId="6" xfId="0" applyNumberFormat="1" applyFont="1" applyFill="1" applyBorder="1" applyAlignment="1">
      <alignment horizontal="center" vertical="center" wrapText="1"/>
    </xf>
    <xf numFmtId="0" fontId="17" fillId="9" borderId="7" xfId="0" applyNumberFormat="1" applyFont="1" applyFill="1" applyBorder="1" applyAlignment="1">
      <alignment horizontal="center" vertical="center" wrapText="1"/>
    </xf>
    <xf numFmtId="1" fontId="17" fillId="9" borderId="8" xfId="0" applyNumberFormat="1" applyFont="1" applyFill="1" applyBorder="1" applyAlignment="1">
      <alignment horizontal="center" vertical="center" wrapText="1"/>
    </xf>
    <xf numFmtId="1" fontId="17" fillId="8" borderId="9" xfId="0" applyNumberFormat="1" applyFont="1" applyFill="1" applyBorder="1" applyAlignment="1">
      <alignment horizontal="center" vertical="center" wrapText="1"/>
    </xf>
    <xf numFmtId="1" fontId="17" fillId="8" borderId="7" xfId="0" applyNumberFormat="1" applyFont="1" applyFill="1" applyBorder="1" applyAlignment="1">
      <alignment horizontal="center" vertical="center" wrapText="1"/>
    </xf>
    <xf numFmtId="0" fontId="17" fillId="8" borderId="7" xfId="0" applyNumberFormat="1" applyFont="1" applyFill="1" applyBorder="1" applyAlignment="1">
      <alignment horizontal="center" vertical="center" wrapText="1"/>
    </xf>
    <xf numFmtId="0" fontId="17" fillId="8" borderId="10" xfId="0" applyNumberFormat="1" applyFont="1" applyFill="1" applyBorder="1" applyAlignment="1">
      <alignment horizontal="center" vertical="center" wrapText="1"/>
    </xf>
    <xf numFmtId="0" fontId="16" fillId="4" borderId="11" xfId="4" applyFont="1" applyFill="1" applyBorder="1" applyAlignment="1">
      <alignment horizontal="center"/>
    </xf>
    <xf numFmtId="4" fontId="8" fillId="9" borderId="12" xfId="3" applyNumberFormat="1" applyFont="1" applyFill="1" applyBorder="1" applyAlignment="1">
      <alignment vertical="center"/>
    </xf>
    <xf numFmtId="4" fontId="8" fillId="9" borderId="13" xfId="3" applyNumberFormat="1" applyFont="1" applyFill="1" applyBorder="1" applyAlignment="1">
      <alignment vertical="center"/>
    </xf>
    <xf numFmtId="3" fontId="8" fillId="9" borderId="14" xfId="3" applyNumberFormat="1" applyFont="1" applyFill="1" applyBorder="1" applyAlignment="1">
      <alignment vertical="center"/>
    </xf>
    <xf numFmtId="3" fontId="8" fillId="4" borderId="15" xfId="3" applyNumberFormat="1" applyFont="1" applyFill="1" applyBorder="1" applyAlignment="1">
      <alignment vertical="center"/>
    </xf>
    <xf numFmtId="3" fontId="8" fillId="4" borderId="13" xfId="3" applyNumberFormat="1" applyFont="1" applyFill="1" applyBorder="1" applyAlignment="1">
      <alignment vertical="center"/>
    </xf>
    <xf numFmtId="3" fontId="8" fillId="4" borderId="14" xfId="3" applyNumberFormat="1" applyFont="1" applyFill="1" applyBorder="1" applyAlignment="1">
      <alignment vertical="center"/>
    </xf>
    <xf numFmtId="167" fontId="11" fillId="7" borderId="12" xfId="6" applyNumberFormat="1" applyFont="1" applyFill="1" applyBorder="1" applyProtection="1">
      <protection locked="0"/>
    </xf>
    <xf numFmtId="167" fontId="11" fillId="7" borderId="13" xfId="6" applyNumberFormat="1" applyFont="1" applyFill="1" applyBorder="1" applyProtection="1">
      <protection locked="0"/>
    </xf>
    <xf numFmtId="167" fontId="11" fillId="7" borderId="14" xfId="6" applyNumberFormat="1" applyFont="1" applyFill="1" applyBorder="1" applyProtection="1">
      <protection locked="0"/>
    </xf>
    <xf numFmtId="167" fontId="11" fillId="7" borderId="15" xfId="6" applyNumberFormat="1" applyFont="1" applyFill="1" applyBorder="1"/>
    <xf numFmtId="167" fontId="11" fillId="7" borderId="13" xfId="6" applyNumberFormat="1" applyFont="1" applyFill="1" applyBorder="1"/>
    <xf numFmtId="167" fontId="11" fillId="7" borderId="14" xfId="6" applyNumberFormat="1" applyFont="1" applyFill="1" applyBorder="1"/>
    <xf numFmtId="167" fontId="16" fillId="7" borderId="12" xfId="6" applyNumberFormat="1" applyFont="1" applyFill="1" applyBorder="1" applyProtection="1">
      <protection locked="0"/>
    </xf>
    <xf numFmtId="167" fontId="16" fillId="7" borderId="13" xfId="6" applyNumberFormat="1" applyFont="1" applyFill="1" applyBorder="1" applyProtection="1">
      <protection locked="0"/>
    </xf>
    <xf numFmtId="167" fontId="16" fillId="7" borderId="14" xfId="6" applyNumberFormat="1" applyFont="1" applyFill="1" applyBorder="1" applyProtection="1">
      <protection locked="0"/>
    </xf>
    <xf numFmtId="167" fontId="16" fillId="7" borderId="15" xfId="6" applyNumberFormat="1" applyFont="1" applyFill="1" applyBorder="1" applyProtection="1">
      <protection locked="0"/>
    </xf>
    <xf numFmtId="167" fontId="16" fillId="7" borderId="12" xfId="6" applyNumberFormat="1" applyFont="1" applyFill="1" applyBorder="1"/>
    <xf numFmtId="167" fontId="16" fillId="7" borderId="13" xfId="6" applyNumberFormat="1" applyFont="1" applyFill="1" applyBorder="1"/>
    <xf numFmtId="167" fontId="16" fillId="7" borderId="14" xfId="6" applyNumberFormat="1" applyFont="1" applyFill="1" applyBorder="1"/>
    <xf numFmtId="167" fontId="16" fillId="7" borderId="15" xfId="6" applyNumberFormat="1" applyFont="1" applyFill="1" applyBorder="1" applyProtection="1"/>
    <xf numFmtId="167" fontId="16" fillId="7" borderId="13" xfId="6" applyNumberFormat="1" applyFont="1" applyFill="1" applyBorder="1" applyProtection="1"/>
    <xf numFmtId="167" fontId="16" fillId="7" borderId="14" xfId="6" applyNumberFormat="1" applyFont="1" applyFill="1" applyBorder="1" applyProtection="1"/>
    <xf numFmtId="0" fontId="18" fillId="4" borderId="0" xfId="3" applyFont="1" applyFill="1" applyBorder="1" applyAlignment="1">
      <alignment vertical="center"/>
    </xf>
    <xf numFmtId="0" fontId="18" fillId="4" borderId="0" xfId="3" applyFont="1" applyFill="1" applyBorder="1" applyAlignment="1">
      <alignment horizontal="right" vertical="center"/>
    </xf>
    <xf numFmtId="0" fontId="19" fillId="4" borderId="11" xfId="4" applyFont="1" applyFill="1" applyBorder="1" applyAlignment="1">
      <alignment horizontal="center"/>
    </xf>
    <xf numFmtId="10" fontId="19" fillId="7" borderId="12" xfId="0" applyNumberFormat="1" applyFont="1" applyFill="1" applyBorder="1" applyAlignment="1" applyProtection="1">
      <protection locked="0"/>
    </xf>
    <xf numFmtId="10" fontId="19" fillId="7" borderId="13" xfId="0" applyNumberFormat="1" applyFont="1" applyFill="1" applyBorder="1" applyAlignment="1" applyProtection="1">
      <protection locked="0"/>
    </xf>
    <xf numFmtId="10" fontId="19" fillId="7" borderId="14" xfId="0" applyNumberFormat="1" applyFont="1" applyFill="1" applyBorder="1" applyAlignment="1" applyProtection="1">
      <protection locked="0"/>
    </xf>
    <xf numFmtId="10" fontId="19" fillId="7" borderId="15" xfId="6" applyNumberFormat="1" applyFont="1" applyFill="1" applyBorder="1" applyAlignment="1" applyProtection="1">
      <protection locked="0"/>
    </xf>
    <xf numFmtId="10" fontId="19" fillId="7" borderId="13" xfId="6" applyNumberFormat="1" applyFont="1" applyFill="1" applyBorder="1" applyAlignment="1" applyProtection="1">
      <protection locked="0"/>
    </xf>
    <xf numFmtId="10" fontId="19" fillId="7" borderId="14" xfId="6" applyNumberFormat="1" applyFont="1" applyFill="1" applyBorder="1" applyAlignment="1" applyProtection="1">
      <protection locked="0"/>
    </xf>
    <xf numFmtId="10" fontId="19" fillId="7" borderId="12" xfId="6" applyNumberFormat="1" applyFont="1" applyFill="1" applyBorder="1" applyAlignment="1" applyProtection="1">
      <protection locked="0"/>
    </xf>
    <xf numFmtId="0" fontId="18" fillId="4" borderId="11" xfId="3" applyFont="1" applyFill="1" applyBorder="1" applyAlignment="1">
      <alignment horizontal="center" vertical="center"/>
    </xf>
    <xf numFmtId="4" fontId="19" fillId="7" borderId="12" xfId="6" applyNumberFormat="1" applyFont="1" applyFill="1" applyBorder="1"/>
    <xf numFmtId="9" fontId="19" fillId="4" borderId="13" xfId="6" applyFont="1" applyFill="1" applyBorder="1" applyAlignment="1">
      <alignment horizontal="right"/>
    </xf>
    <xf numFmtId="9" fontId="19" fillId="4" borderId="14" xfId="6" applyFont="1" applyFill="1" applyBorder="1" applyAlignment="1">
      <alignment horizontal="right"/>
    </xf>
    <xf numFmtId="9" fontId="19" fillId="4" borderId="15" xfId="6" applyFont="1" applyFill="1" applyBorder="1" applyAlignment="1">
      <alignment horizontal="right"/>
    </xf>
    <xf numFmtId="4" fontId="8" fillId="4" borderId="0" xfId="3" applyNumberFormat="1" applyFont="1" applyFill="1" applyBorder="1" applyAlignment="1">
      <alignment vertical="center"/>
    </xf>
    <xf numFmtId="0" fontId="14" fillId="10" borderId="16" xfId="0" applyNumberFormat="1" applyFont="1" applyFill="1" applyBorder="1" applyAlignment="1">
      <alignment horizontal="center" vertical="center" wrapText="1"/>
    </xf>
    <xf numFmtId="0" fontId="17" fillId="9" borderId="9" xfId="0" applyNumberFormat="1" applyFont="1" applyFill="1" applyBorder="1" applyAlignment="1">
      <alignment horizontal="center" vertical="center" wrapText="1"/>
    </xf>
    <xf numFmtId="0" fontId="17" fillId="9" borderId="5" xfId="0" applyNumberFormat="1" applyFont="1" applyFill="1" applyBorder="1" applyAlignment="1">
      <alignment horizontal="center" vertical="center" wrapText="1"/>
    </xf>
    <xf numFmtId="0" fontId="17" fillId="8" borderId="9" xfId="0" applyNumberFormat="1" applyFont="1" applyFill="1" applyBorder="1" applyAlignment="1">
      <alignment horizontal="center" vertical="center" wrapText="1"/>
    </xf>
    <xf numFmtId="0" fontId="21" fillId="4" borderId="0" xfId="3" applyFont="1" applyFill="1" applyBorder="1" applyAlignment="1">
      <alignment vertical="center" wrapText="1"/>
    </xf>
    <xf numFmtId="4" fontId="8" fillId="9" borderId="17" xfId="3" applyNumberFormat="1" applyFont="1" applyFill="1" applyBorder="1" applyAlignment="1">
      <alignment vertical="center"/>
    </xf>
    <xf numFmtId="3" fontId="8" fillId="9" borderId="11" xfId="3" applyNumberFormat="1" applyFont="1" applyFill="1" applyBorder="1" applyAlignment="1">
      <alignment vertical="center"/>
    </xf>
    <xf numFmtId="3" fontId="8" fillId="4" borderId="17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horizontal="center" vertical="center"/>
    </xf>
    <xf numFmtId="3" fontId="21" fillId="9" borderId="17" xfId="3" applyNumberFormat="1" applyFont="1" applyFill="1" applyBorder="1" applyAlignment="1">
      <alignment vertical="center"/>
    </xf>
    <xf numFmtId="3" fontId="21" fillId="9" borderId="13" xfId="3" applyNumberFormat="1" applyFont="1" applyFill="1" applyBorder="1" applyAlignment="1">
      <alignment vertical="center"/>
    </xf>
    <xf numFmtId="3" fontId="21" fillId="9" borderId="11" xfId="3" applyNumberFormat="1" applyFont="1" applyFill="1" applyBorder="1" applyAlignment="1">
      <alignment vertical="center"/>
    </xf>
    <xf numFmtId="3" fontId="21" fillId="4" borderId="17" xfId="3" applyNumberFormat="1" applyFont="1" applyFill="1" applyBorder="1" applyAlignment="1">
      <alignment vertical="center"/>
    </xf>
    <xf numFmtId="3" fontId="21" fillId="4" borderId="13" xfId="3" applyNumberFormat="1" applyFont="1" applyFill="1" applyBorder="1" applyAlignment="1">
      <alignment vertical="center"/>
    </xf>
    <xf numFmtId="3" fontId="21" fillId="4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/>
    </xf>
    <xf numFmtId="3" fontId="18" fillId="7" borderId="19" xfId="6" applyNumberFormat="1" applyFont="1" applyFill="1" applyBorder="1" applyAlignment="1" applyProtection="1">
      <alignment vertical="center"/>
      <protection locked="0"/>
    </xf>
    <xf numFmtId="3" fontId="18" fillId="7" borderId="20" xfId="6" applyNumberFormat="1" applyFont="1" applyFill="1" applyBorder="1" applyAlignment="1" applyProtection="1">
      <alignment vertical="center"/>
      <protection locked="0"/>
    </xf>
    <xf numFmtId="3" fontId="18" fillId="7" borderId="21" xfId="6" applyNumberFormat="1" applyFont="1" applyFill="1" applyBorder="1" applyAlignment="1" applyProtection="1">
      <alignment vertical="center"/>
      <protection locked="0"/>
    </xf>
    <xf numFmtId="3" fontId="18" fillId="7" borderId="19" xfId="6" applyNumberFormat="1" applyFont="1" applyFill="1" applyBorder="1" applyAlignment="1">
      <alignment vertical="center"/>
    </xf>
    <xf numFmtId="3" fontId="18" fillId="7" borderId="20" xfId="6" applyNumberFormat="1" applyFont="1" applyFill="1" applyBorder="1" applyAlignment="1">
      <alignment vertical="center"/>
    </xf>
    <xf numFmtId="3" fontId="18" fillId="7" borderId="22" xfId="6" applyNumberFormat="1" applyFont="1" applyFill="1" applyBorder="1" applyAlignment="1">
      <alignment vertical="center"/>
    </xf>
    <xf numFmtId="3" fontId="18" fillId="7" borderId="23" xfId="6" applyNumberFormat="1" applyFont="1" applyFill="1" applyBorder="1" applyAlignment="1" applyProtection="1">
      <alignment horizontal="right" vertical="center"/>
      <protection locked="0"/>
    </xf>
    <xf numFmtId="3" fontId="18" fillId="7" borderId="24" xfId="6" applyNumberFormat="1" applyFont="1" applyFill="1" applyBorder="1" applyAlignment="1" applyProtection="1">
      <alignment horizontal="right" vertical="center"/>
      <protection locked="0"/>
    </xf>
    <xf numFmtId="3" fontId="18" fillId="7" borderId="25" xfId="6" applyNumberFormat="1" applyFont="1" applyFill="1" applyBorder="1" applyAlignment="1" applyProtection="1">
      <alignment horizontal="right" vertical="center"/>
      <protection locked="0"/>
    </xf>
    <xf numFmtId="3" fontId="18" fillId="7" borderId="23" xfId="6" applyNumberFormat="1" applyFont="1" applyFill="1" applyBorder="1" applyAlignment="1">
      <alignment horizontal="right" vertical="center"/>
    </xf>
    <xf numFmtId="3" fontId="18" fillId="7" borderId="24" xfId="6" applyNumberFormat="1" applyFont="1" applyFill="1" applyBorder="1" applyAlignment="1">
      <alignment horizontal="right" vertical="center"/>
    </xf>
    <xf numFmtId="3" fontId="18" fillId="7" borderId="26" xfId="6" applyNumberFormat="1" applyFont="1" applyFill="1" applyBorder="1" applyAlignment="1">
      <alignment horizontal="right" vertical="center"/>
    </xf>
    <xf numFmtId="167" fontId="21" fillId="9" borderId="17" xfId="6" applyNumberFormat="1" applyFont="1" applyFill="1" applyBorder="1" applyAlignment="1">
      <alignment horizontal="right" vertical="center"/>
    </xf>
    <xf numFmtId="167" fontId="21" fillId="9" borderId="13" xfId="6" applyNumberFormat="1" applyFont="1" applyFill="1" applyBorder="1" applyAlignment="1">
      <alignment horizontal="right" vertical="center"/>
    </xf>
    <xf numFmtId="167" fontId="21" fillId="9" borderId="11" xfId="6" applyNumberFormat="1" applyFont="1" applyFill="1" applyBorder="1" applyAlignment="1">
      <alignment horizontal="right" vertical="center"/>
    </xf>
    <xf numFmtId="167" fontId="21" fillId="4" borderId="17" xfId="6" applyNumberFormat="1" applyFont="1" applyFill="1" applyBorder="1" applyAlignment="1">
      <alignment horizontal="right" vertical="center"/>
    </xf>
    <xf numFmtId="167" fontId="21" fillId="4" borderId="13" xfId="6" applyNumberFormat="1" applyFont="1" applyFill="1" applyBorder="1" applyAlignment="1">
      <alignment horizontal="right" vertical="center"/>
    </xf>
    <xf numFmtId="167" fontId="21" fillId="4" borderId="14" xfId="6" applyNumberFormat="1" applyFont="1" applyFill="1" applyBorder="1" applyAlignment="1">
      <alignment horizontal="right" vertical="center"/>
    </xf>
    <xf numFmtId="167" fontId="18" fillId="9" borderId="19" xfId="6" quotePrefix="1" applyNumberFormat="1" applyFont="1" applyFill="1" applyBorder="1" applyAlignment="1">
      <alignment horizontal="right" vertical="center"/>
    </xf>
    <xf numFmtId="167" fontId="18" fillId="9" borderId="20" xfId="6" applyNumberFormat="1" applyFont="1" applyFill="1" applyBorder="1" applyAlignment="1">
      <alignment horizontal="right" vertical="center"/>
    </xf>
    <xf numFmtId="167" fontId="18" fillId="9" borderId="21" xfId="6" applyNumberFormat="1" applyFont="1" applyFill="1" applyBorder="1" applyAlignment="1">
      <alignment horizontal="right" vertical="center"/>
    </xf>
    <xf numFmtId="167" fontId="18" fillId="4" borderId="19" xfId="6" applyNumberFormat="1" applyFont="1" applyFill="1" applyBorder="1" applyAlignment="1">
      <alignment horizontal="right" vertical="center"/>
    </xf>
    <xf numFmtId="167" fontId="18" fillId="4" borderId="20" xfId="6" applyNumberFormat="1" applyFont="1" applyFill="1" applyBorder="1" applyAlignment="1">
      <alignment horizontal="right" vertical="center"/>
    </xf>
    <xf numFmtId="167" fontId="18" fillId="4" borderId="22" xfId="6" applyNumberFormat="1" applyFont="1" applyFill="1" applyBorder="1" applyAlignment="1">
      <alignment horizontal="right" vertical="center"/>
    </xf>
    <xf numFmtId="167" fontId="18" fillId="9" borderId="23" xfId="6" quotePrefix="1" applyNumberFormat="1" applyFont="1" applyFill="1" applyBorder="1" applyAlignment="1">
      <alignment horizontal="right" vertical="center"/>
    </xf>
    <xf numFmtId="167" fontId="18" fillId="9" borderId="24" xfId="6" applyNumberFormat="1" applyFont="1" applyFill="1" applyBorder="1" applyAlignment="1">
      <alignment horizontal="right" vertical="center"/>
    </xf>
    <xf numFmtId="167" fontId="18" fillId="9" borderId="25" xfId="6" applyNumberFormat="1" applyFont="1" applyFill="1" applyBorder="1" applyAlignment="1">
      <alignment horizontal="right" vertical="center"/>
    </xf>
    <xf numFmtId="167" fontId="18" fillId="4" borderId="23" xfId="6" applyNumberFormat="1" applyFont="1" applyFill="1" applyBorder="1" applyAlignment="1">
      <alignment horizontal="right" vertical="center"/>
    </xf>
    <xf numFmtId="167" fontId="18" fillId="4" borderId="24" xfId="6" applyNumberFormat="1" applyFont="1" applyFill="1" applyBorder="1" applyAlignment="1">
      <alignment horizontal="right" vertical="center"/>
    </xf>
    <xf numFmtId="167" fontId="18" fillId="4" borderId="26" xfId="6" applyNumberFormat="1" applyFont="1" applyFill="1" applyBorder="1" applyAlignment="1">
      <alignment horizontal="right" vertical="center"/>
    </xf>
    <xf numFmtId="169" fontId="21" fillId="9" borderId="17" xfId="6" applyNumberFormat="1" applyFont="1" applyFill="1" applyBorder="1" applyAlignment="1">
      <alignment horizontal="right" vertical="center"/>
    </xf>
    <xf numFmtId="169" fontId="21" fillId="9" borderId="13" xfId="6" applyNumberFormat="1" applyFont="1" applyFill="1" applyBorder="1" applyAlignment="1">
      <alignment horizontal="right" vertical="center"/>
    </xf>
    <xf numFmtId="169" fontId="21" fillId="9" borderId="11" xfId="6" applyNumberFormat="1" applyFont="1" applyFill="1" applyBorder="1" applyAlignment="1">
      <alignment horizontal="right" vertical="center"/>
    </xf>
    <xf numFmtId="169" fontId="21" fillId="4" borderId="17" xfId="6" applyNumberFormat="1" applyFont="1" applyFill="1" applyBorder="1" applyAlignment="1">
      <alignment horizontal="right" vertical="center"/>
    </xf>
    <xf numFmtId="169" fontId="21" fillId="4" borderId="13" xfId="6" applyNumberFormat="1" applyFont="1" applyFill="1" applyBorder="1" applyAlignment="1">
      <alignment horizontal="right" vertical="center"/>
    </xf>
    <xf numFmtId="169" fontId="21" fillId="4" borderId="14" xfId="6" applyNumberFormat="1" applyFont="1" applyFill="1" applyBorder="1" applyAlignment="1">
      <alignment horizontal="right" vertical="center"/>
    </xf>
    <xf numFmtId="169" fontId="18" fillId="9" borderId="19" xfId="6" applyNumberFormat="1" applyFont="1" applyFill="1" applyBorder="1" applyAlignment="1">
      <alignment horizontal="right" vertical="center"/>
    </xf>
    <xf numFmtId="169" fontId="18" fillId="9" borderId="20" xfId="6" applyNumberFormat="1" applyFont="1" applyFill="1" applyBorder="1" applyAlignment="1">
      <alignment horizontal="right" vertical="center"/>
    </xf>
    <xf numFmtId="169" fontId="18" fillId="9" borderId="21" xfId="6" applyNumberFormat="1" applyFont="1" applyFill="1" applyBorder="1" applyAlignment="1">
      <alignment horizontal="right" vertical="center"/>
    </xf>
    <xf numFmtId="169" fontId="18" fillId="4" borderId="19" xfId="6" applyNumberFormat="1" applyFont="1" applyFill="1" applyBorder="1" applyAlignment="1">
      <alignment horizontal="right" vertical="center"/>
    </xf>
    <xf numFmtId="169" fontId="18" fillId="4" borderId="20" xfId="6" applyNumberFormat="1" applyFont="1" applyFill="1" applyBorder="1" applyAlignment="1">
      <alignment horizontal="right" vertical="center"/>
    </xf>
    <xf numFmtId="169" fontId="18" fillId="4" borderId="22" xfId="6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/>
    </xf>
    <xf numFmtId="169" fontId="18" fillId="9" borderId="23" xfId="6" applyNumberFormat="1" applyFont="1" applyFill="1" applyBorder="1" applyAlignment="1">
      <alignment horizontal="right" vertical="center"/>
    </xf>
    <xf numFmtId="169" fontId="18" fillId="9" borderId="24" xfId="6" applyNumberFormat="1" applyFont="1" applyFill="1" applyBorder="1" applyAlignment="1">
      <alignment horizontal="right" vertical="center"/>
    </xf>
    <xf numFmtId="169" fontId="18" fillId="9" borderId="25" xfId="6" applyNumberFormat="1" applyFont="1" applyFill="1" applyBorder="1" applyAlignment="1">
      <alignment horizontal="right" vertical="center"/>
    </xf>
    <xf numFmtId="169" fontId="18" fillId="4" borderId="23" xfId="6" applyNumberFormat="1" applyFont="1" applyFill="1" applyBorder="1" applyAlignment="1">
      <alignment horizontal="right" vertical="center"/>
    </xf>
    <xf numFmtId="169" fontId="18" fillId="4" borderId="24" xfId="6" applyNumberFormat="1" applyFont="1" applyFill="1" applyBorder="1" applyAlignment="1">
      <alignment horizontal="right" vertical="center"/>
    </xf>
    <xf numFmtId="169" fontId="18" fillId="4" borderId="26" xfId="6" applyNumberFormat="1" applyFont="1" applyFill="1" applyBorder="1" applyAlignment="1">
      <alignment horizontal="right" vertical="center"/>
    </xf>
    <xf numFmtId="167" fontId="21" fillId="9" borderId="23" xfId="6" applyNumberFormat="1" applyFont="1" applyFill="1" applyBorder="1" applyAlignment="1">
      <alignment horizontal="right" vertical="center"/>
    </xf>
    <xf numFmtId="167" fontId="21" fillId="9" borderId="24" xfId="6" applyNumberFormat="1" applyFont="1" applyFill="1" applyBorder="1" applyAlignment="1">
      <alignment horizontal="right" vertical="center"/>
    </xf>
    <xf numFmtId="167" fontId="21" fillId="9" borderId="25" xfId="6" applyNumberFormat="1" applyFont="1" applyFill="1" applyBorder="1" applyAlignment="1">
      <alignment horizontal="right" vertical="center"/>
    </xf>
    <xf numFmtId="167" fontId="21" fillId="4" borderId="23" xfId="6" applyNumberFormat="1" applyFont="1" applyFill="1" applyBorder="1" applyAlignment="1">
      <alignment horizontal="right" vertical="center"/>
    </xf>
    <xf numFmtId="167" fontId="21" fillId="4" borderId="24" xfId="6" applyNumberFormat="1" applyFont="1" applyFill="1" applyBorder="1" applyAlignment="1">
      <alignment horizontal="right" vertical="center"/>
    </xf>
    <xf numFmtId="167" fontId="21" fillId="4" borderId="26" xfId="6" applyNumberFormat="1" applyFont="1" applyFill="1" applyBorder="1" applyAlignment="1">
      <alignment horizontal="right" vertical="center"/>
    </xf>
    <xf numFmtId="0" fontId="8" fillId="4" borderId="27" xfId="3" applyFont="1" applyFill="1" applyBorder="1" applyAlignment="1">
      <alignment horizontal="center" vertical="center"/>
    </xf>
    <xf numFmtId="167" fontId="18" fillId="9" borderId="17" xfId="6" quotePrefix="1" applyNumberFormat="1" applyFont="1" applyFill="1" applyBorder="1" applyAlignment="1">
      <alignment horizontal="right" vertical="center"/>
    </xf>
    <xf numFmtId="0" fontId="21" fillId="11" borderId="28" xfId="3" applyFont="1" applyFill="1" applyBorder="1" applyAlignment="1">
      <alignment horizontal="center" vertical="center"/>
    </xf>
    <xf numFmtId="3" fontId="21" fillId="11" borderId="29" xfId="3" applyNumberFormat="1" applyFont="1" applyFill="1" applyBorder="1" applyAlignment="1">
      <alignment vertical="center"/>
    </xf>
    <xf numFmtId="3" fontId="21" fillId="11" borderId="30" xfId="3" applyNumberFormat="1" applyFont="1" applyFill="1" applyBorder="1" applyAlignment="1">
      <alignment vertical="center"/>
    </xf>
    <xf numFmtId="3" fontId="21" fillId="11" borderId="31" xfId="3" applyNumberFormat="1" applyFont="1" applyFill="1" applyBorder="1" applyAlignment="1">
      <alignment vertical="center"/>
    </xf>
    <xf numFmtId="3" fontId="21" fillId="11" borderId="32" xfId="3" applyNumberFormat="1" applyFont="1" applyFill="1" applyBorder="1" applyAlignment="1">
      <alignment vertical="center"/>
    </xf>
    <xf numFmtId="3" fontId="8" fillId="7" borderId="19" xfId="6" applyNumberFormat="1" applyFont="1" applyFill="1" applyBorder="1" applyAlignment="1" applyProtection="1">
      <alignment vertical="center"/>
      <protection locked="0"/>
    </xf>
    <xf numFmtId="3" fontId="8" fillId="7" borderId="20" xfId="6" applyNumberFormat="1" applyFont="1" applyFill="1" applyBorder="1" applyAlignment="1" applyProtection="1">
      <alignment vertical="center"/>
      <protection locked="0"/>
    </xf>
    <xf numFmtId="3" fontId="8" fillId="7" borderId="21" xfId="6" applyNumberFormat="1" applyFont="1" applyFill="1" applyBorder="1" applyAlignment="1" applyProtection="1">
      <alignment vertical="center"/>
      <protection locked="0"/>
    </xf>
    <xf numFmtId="3" fontId="8" fillId="7" borderId="19" xfId="6" applyNumberFormat="1" applyFont="1" applyFill="1" applyBorder="1" applyAlignment="1">
      <alignment vertical="center"/>
    </xf>
    <xf numFmtId="3" fontId="8" fillId="7" borderId="20" xfId="6" applyNumberFormat="1" applyFont="1" applyFill="1" applyBorder="1" applyAlignment="1">
      <alignment vertical="center"/>
    </xf>
    <xf numFmtId="3" fontId="8" fillId="7" borderId="22" xfId="6" applyNumberFormat="1" applyFont="1" applyFill="1" applyBorder="1" applyAlignment="1">
      <alignment vertical="center"/>
    </xf>
    <xf numFmtId="3" fontId="8" fillId="7" borderId="23" xfId="6" applyNumberFormat="1" applyFont="1" applyFill="1" applyBorder="1" applyAlignment="1" applyProtection="1">
      <alignment vertical="center"/>
      <protection locked="0"/>
    </xf>
    <xf numFmtId="3" fontId="8" fillId="7" borderId="24" xfId="6" applyNumberFormat="1" applyFont="1" applyFill="1" applyBorder="1" applyAlignment="1" applyProtection="1">
      <alignment vertical="center"/>
      <protection locked="0"/>
    </xf>
    <xf numFmtId="3" fontId="8" fillId="7" borderId="25" xfId="6" applyNumberFormat="1" applyFont="1" applyFill="1" applyBorder="1" applyAlignment="1" applyProtection="1">
      <alignment vertical="center"/>
      <protection locked="0"/>
    </xf>
    <xf numFmtId="3" fontId="8" fillId="7" borderId="23" xfId="6" applyNumberFormat="1" applyFont="1" applyFill="1" applyBorder="1" applyAlignment="1">
      <alignment vertical="center"/>
    </xf>
    <xf numFmtId="3" fontId="8" fillId="7" borderId="24" xfId="6" applyNumberFormat="1" applyFont="1" applyFill="1" applyBorder="1" applyAlignment="1">
      <alignment vertical="center"/>
    </xf>
    <xf numFmtId="3" fontId="8" fillId="7" borderId="26" xfId="6" applyNumberFormat="1" applyFont="1" applyFill="1" applyBorder="1" applyAlignment="1">
      <alignment vertical="center"/>
    </xf>
    <xf numFmtId="10" fontId="8" fillId="9" borderId="17" xfId="6" applyNumberFormat="1" applyFont="1" applyFill="1" applyBorder="1" applyAlignment="1">
      <alignment vertical="center"/>
    </xf>
    <xf numFmtId="3" fontId="18" fillId="7" borderId="17" xfId="3" applyNumberFormat="1" applyFont="1" applyFill="1" applyBorder="1" applyAlignment="1" applyProtection="1">
      <alignment vertical="center"/>
      <protection locked="0"/>
    </xf>
    <xf numFmtId="3" fontId="18" fillId="7" borderId="13" xfId="3" applyNumberFormat="1" applyFont="1" applyFill="1" applyBorder="1" applyAlignment="1" applyProtection="1">
      <alignment vertical="center"/>
      <protection locked="0"/>
    </xf>
    <xf numFmtId="3" fontId="18" fillId="7" borderId="11" xfId="3" applyNumberFormat="1" applyFont="1" applyFill="1" applyBorder="1" applyAlignment="1" applyProtection="1">
      <alignment vertical="center"/>
      <protection locked="0"/>
    </xf>
    <xf numFmtId="3" fontId="18" fillId="7" borderId="14" xfId="3" applyNumberFormat="1" applyFont="1" applyFill="1" applyBorder="1" applyAlignment="1" applyProtection="1">
      <alignment vertical="center"/>
      <protection locked="0"/>
    </xf>
    <xf numFmtId="3" fontId="18" fillId="7" borderId="17" xfId="3" applyNumberFormat="1" applyFont="1" applyFill="1" applyBorder="1" applyAlignment="1">
      <alignment vertical="center"/>
    </xf>
    <xf numFmtId="3" fontId="18" fillId="7" borderId="13" xfId="3" applyNumberFormat="1" applyFont="1" applyFill="1" applyBorder="1" applyAlignment="1">
      <alignment vertical="center"/>
    </xf>
    <xf numFmtId="3" fontId="18" fillId="7" borderId="14" xfId="3" applyNumberFormat="1" applyFont="1" applyFill="1" applyBorder="1" applyAlignment="1">
      <alignment vertical="center"/>
    </xf>
    <xf numFmtId="167" fontId="8" fillId="9" borderId="17" xfId="6" applyNumberFormat="1" applyFont="1" applyFill="1" applyBorder="1" applyAlignment="1">
      <alignment vertical="center"/>
    </xf>
    <xf numFmtId="167" fontId="8" fillId="9" borderId="13" xfId="6" applyNumberFormat="1" applyFont="1" applyFill="1" applyBorder="1" applyAlignment="1">
      <alignment vertical="center"/>
    </xf>
    <xf numFmtId="167" fontId="8" fillId="9" borderId="11" xfId="6" applyNumberFormat="1" applyFont="1" applyFill="1" applyBorder="1" applyAlignment="1">
      <alignment vertical="center"/>
    </xf>
    <xf numFmtId="167" fontId="8" fillId="4" borderId="17" xfId="6" applyNumberFormat="1" applyFont="1" applyFill="1" applyBorder="1" applyAlignment="1">
      <alignment vertical="center"/>
    </xf>
    <xf numFmtId="167" fontId="8" fillId="4" borderId="13" xfId="6" applyNumberFormat="1" applyFont="1" applyFill="1" applyBorder="1" applyAlignment="1">
      <alignment vertical="center"/>
    </xf>
    <xf numFmtId="167" fontId="8" fillId="4" borderId="14" xfId="6" applyNumberFormat="1" applyFont="1" applyFill="1" applyBorder="1" applyAlignment="1">
      <alignment vertical="center"/>
    </xf>
    <xf numFmtId="0" fontId="13" fillId="4" borderId="0" xfId="3" applyFont="1" applyFill="1" applyBorder="1" applyAlignment="1">
      <alignment vertical="center"/>
    </xf>
    <xf numFmtId="0" fontId="13" fillId="4" borderId="0" xfId="3" applyFont="1" applyFill="1" applyBorder="1" applyAlignment="1">
      <alignment vertical="center" wrapText="1"/>
    </xf>
    <xf numFmtId="3" fontId="22" fillId="4" borderId="0" xfId="3" applyNumberFormat="1" applyFont="1" applyFill="1" applyBorder="1" applyAlignment="1">
      <alignment vertical="center"/>
    </xf>
    <xf numFmtId="0" fontId="17" fillId="9" borderId="8" xfId="0" applyNumberFormat="1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vertical="center"/>
    </xf>
    <xf numFmtId="0" fontId="23" fillId="4" borderId="33" xfId="3" applyFont="1" applyFill="1" applyBorder="1" applyAlignment="1">
      <alignment horizontal="left" vertical="center" wrapText="1" indent="1"/>
    </xf>
    <xf numFmtId="0" fontId="23" fillId="10" borderId="34" xfId="3" applyFont="1" applyFill="1" applyBorder="1" applyAlignment="1">
      <alignment horizontal="center" vertical="center"/>
    </xf>
    <xf numFmtId="3" fontId="23" fillId="7" borderId="35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vertical="center"/>
      <protection locked="0"/>
    </xf>
    <xf numFmtId="3" fontId="23" fillId="7" borderId="37" xfId="3" applyNumberFormat="1" applyFont="1" applyFill="1" applyBorder="1" applyAlignment="1" applyProtection="1">
      <alignment vertical="center"/>
      <protection locked="0"/>
    </xf>
    <xf numFmtId="3" fontId="23" fillId="7" borderId="35" xfId="3" applyNumberFormat="1" applyFont="1" applyFill="1" applyBorder="1" applyAlignment="1" applyProtection="1">
      <alignment vertical="center"/>
      <protection locked="0"/>
    </xf>
    <xf numFmtId="0" fontId="23" fillId="4" borderId="12" xfId="3" applyFont="1" applyFill="1" applyBorder="1" applyAlignment="1">
      <alignment horizontal="left" vertical="center" wrapText="1" indent="1"/>
    </xf>
    <xf numFmtId="0" fontId="23" fillId="10" borderId="0" xfId="3" applyFont="1" applyFill="1" applyBorder="1" applyAlignment="1">
      <alignment horizontal="center" vertical="center"/>
    </xf>
    <xf numFmtId="3" fontId="23" fillId="7" borderId="17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vertical="center"/>
      <protection locked="0"/>
    </xf>
    <xf numFmtId="3" fontId="23" fillId="7" borderId="14" xfId="3" applyNumberFormat="1" applyFont="1" applyFill="1" applyBorder="1" applyAlignment="1" applyProtection="1">
      <alignment vertical="center"/>
      <protection locked="0"/>
    </xf>
    <xf numFmtId="3" fontId="23" fillId="7" borderId="17" xfId="3" applyNumberFormat="1" applyFont="1" applyFill="1" applyBorder="1" applyAlignment="1" applyProtection="1">
      <alignment vertical="center"/>
      <protection locked="0"/>
    </xf>
    <xf numFmtId="0" fontId="23" fillId="4" borderId="4" xfId="3" applyFont="1" applyFill="1" applyBorder="1" applyAlignment="1">
      <alignment horizontal="left" vertical="center" wrapText="1" indent="1"/>
    </xf>
    <xf numFmtId="0" fontId="23" fillId="10" borderId="38" xfId="3" applyFont="1" applyFill="1" applyBorder="1" applyAlignment="1">
      <alignment horizontal="center" vertical="center"/>
    </xf>
    <xf numFmtId="3" fontId="23" fillId="7" borderId="39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40" xfId="3" applyNumberFormat="1" applyFont="1" applyFill="1" applyBorder="1" applyAlignment="1" applyProtection="1">
      <alignment vertical="center"/>
      <protection locked="0"/>
    </xf>
    <xf numFmtId="3" fontId="23" fillId="7" borderId="41" xfId="3" applyNumberFormat="1" applyFont="1" applyFill="1" applyBorder="1" applyAlignment="1" applyProtection="1">
      <alignment vertical="center"/>
      <protection locked="0"/>
    </xf>
    <xf numFmtId="3" fontId="23" fillId="7" borderId="39" xfId="3" applyNumberFormat="1" applyFont="1" applyFill="1" applyBorder="1" applyAlignment="1" applyProtection="1">
      <alignment vertical="center"/>
      <protection locked="0"/>
    </xf>
    <xf numFmtId="0" fontId="8" fillId="4" borderId="0" xfId="3" applyFont="1" applyFill="1" applyBorder="1" applyAlignment="1">
      <alignment horizontal="left" vertical="center"/>
    </xf>
    <xf numFmtId="3" fontId="21" fillId="9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 applyProtection="1">
      <alignment vertical="center"/>
    </xf>
    <xf numFmtId="0" fontId="8" fillId="4" borderId="0" xfId="3" applyFont="1" applyFill="1" applyBorder="1" applyAlignment="1" applyProtection="1">
      <alignment vertical="center"/>
      <protection locked="0"/>
    </xf>
    <xf numFmtId="0" fontId="8" fillId="12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>
      <alignment horizontal="center" vertical="center"/>
    </xf>
    <xf numFmtId="3" fontId="8" fillId="7" borderId="17" xfId="3" applyNumberFormat="1" applyFont="1" applyFill="1" applyBorder="1" applyAlignment="1" applyProtection="1">
      <alignment vertical="center"/>
      <protection locked="0"/>
    </xf>
    <xf numFmtId="3" fontId="8" fillId="7" borderId="13" xfId="3" applyNumberFormat="1" applyFont="1" applyFill="1" applyBorder="1" applyAlignment="1" applyProtection="1">
      <alignment vertical="center"/>
      <protection locked="0"/>
    </xf>
    <xf numFmtId="3" fontId="8" fillId="7" borderId="14" xfId="3" applyNumberFormat="1" applyFont="1" applyFill="1" applyBorder="1" applyAlignment="1" applyProtection="1">
      <alignment vertical="center"/>
      <protection locked="0"/>
    </xf>
    <xf numFmtId="3" fontId="8" fillId="7" borderId="17" xfId="3" applyNumberFormat="1" applyFont="1" applyFill="1" applyBorder="1" applyAlignment="1">
      <alignment vertical="center"/>
    </xf>
    <xf numFmtId="3" fontId="8" fillId="7" borderId="15" xfId="3" applyNumberFormat="1" applyFont="1" applyFill="1" applyBorder="1" applyAlignment="1">
      <alignment vertical="center"/>
    </xf>
    <xf numFmtId="3" fontId="8" fillId="7" borderId="13" xfId="3" applyNumberFormat="1" applyFont="1" applyFill="1" applyBorder="1" applyAlignment="1">
      <alignment vertical="center"/>
    </xf>
    <xf numFmtId="3" fontId="8" fillId="7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left" vertical="center" wrapText="1" indent="1"/>
    </xf>
    <xf numFmtId="3" fontId="23" fillId="7" borderId="17" xfId="3" applyNumberFormat="1" applyFont="1" applyFill="1" applyBorder="1" applyAlignment="1">
      <alignment vertical="center"/>
    </xf>
    <xf numFmtId="3" fontId="23" fillId="7" borderId="13" xfId="3" applyNumberFormat="1" applyFont="1" applyFill="1" applyBorder="1" applyAlignment="1">
      <alignment vertical="center"/>
    </xf>
    <xf numFmtId="3" fontId="23" fillId="7" borderId="14" xfId="3" applyNumberFormat="1" applyFont="1" applyFill="1" applyBorder="1" applyAlignment="1">
      <alignment vertical="center"/>
    </xf>
    <xf numFmtId="0" fontId="23" fillId="4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 applyProtection="1">
      <alignment vertical="center"/>
    </xf>
    <xf numFmtId="0" fontId="18" fillId="4" borderId="0" xfId="3" applyFont="1" applyFill="1" applyBorder="1" applyAlignment="1" applyProtection="1">
      <alignment vertical="center"/>
    </xf>
    <xf numFmtId="0" fontId="23" fillId="12" borderId="0" xfId="3" applyFont="1" applyFill="1" applyBorder="1" applyAlignment="1">
      <alignment horizontal="left" vertical="center" wrapText="1" indent="2"/>
    </xf>
    <xf numFmtId="3" fontId="8" fillId="9" borderId="17" xfId="3" applyNumberFormat="1" applyFont="1" applyFill="1" applyBorder="1" applyAlignment="1">
      <alignment vertical="center"/>
    </xf>
    <xf numFmtId="3" fontId="8" fillId="9" borderId="13" xfId="3" applyNumberFormat="1" applyFont="1" applyFill="1" applyBorder="1" applyAlignment="1">
      <alignment vertical="center"/>
    </xf>
    <xf numFmtId="3" fontId="21" fillId="7" borderId="17" xfId="3" applyNumberFormat="1" applyFont="1" applyFill="1" applyBorder="1" applyAlignment="1" applyProtection="1">
      <alignment vertical="center"/>
      <protection locked="0"/>
    </xf>
    <xf numFmtId="3" fontId="21" fillId="7" borderId="13" xfId="3" applyNumberFormat="1" applyFont="1" applyFill="1" applyBorder="1" applyAlignment="1" applyProtection="1">
      <alignment vertical="center"/>
      <protection locked="0"/>
    </xf>
    <xf numFmtId="3" fontId="21" fillId="7" borderId="14" xfId="3" applyNumberFormat="1" applyFont="1" applyFill="1" applyBorder="1" applyAlignment="1" applyProtection="1">
      <alignment vertical="center"/>
      <protection locked="0"/>
    </xf>
    <xf numFmtId="3" fontId="21" fillId="7" borderId="17" xfId="3" applyNumberFormat="1" applyFont="1" applyFill="1" applyBorder="1" applyAlignment="1">
      <alignment vertical="center"/>
    </xf>
    <xf numFmtId="3" fontId="21" fillId="7" borderId="13" xfId="3" applyNumberFormat="1" applyFont="1" applyFill="1" applyBorder="1" applyAlignment="1">
      <alignment vertical="center"/>
    </xf>
    <xf numFmtId="3" fontId="21" fillId="7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vertical="center"/>
    </xf>
    <xf numFmtId="0" fontId="11" fillId="4" borderId="42" xfId="3" applyFont="1" applyFill="1" applyBorder="1" applyAlignment="1">
      <alignment horizontal="center" vertical="center"/>
    </xf>
    <xf numFmtId="3" fontId="11" fillId="9" borderId="19" xfId="3" applyNumberFormat="1" applyFont="1" applyFill="1" applyBorder="1" applyAlignment="1">
      <alignment vertical="center"/>
    </xf>
    <xf numFmtId="3" fontId="11" fillId="9" borderId="20" xfId="3" applyNumberFormat="1" applyFont="1" applyFill="1" applyBorder="1" applyAlignment="1">
      <alignment vertical="center"/>
    </xf>
    <xf numFmtId="3" fontId="11" fillId="9" borderId="22" xfId="3" applyNumberFormat="1" applyFont="1" applyFill="1" applyBorder="1" applyAlignment="1">
      <alignment vertical="center"/>
    </xf>
    <xf numFmtId="3" fontId="11" fillId="4" borderId="19" xfId="3" applyNumberFormat="1" applyFont="1" applyFill="1" applyBorder="1" applyAlignment="1">
      <alignment vertical="center"/>
    </xf>
    <xf numFmtId="3" fontId="11" fillId="4" borderId="20" xfId="3" applyNumberFormat="1" applyFont="1" applyFill="1" applyBorder="1" applyAlignment="1">
      <alignment vertical="center"/>
    </xf>
    <xf numFmtId="3" fontId="11" fillId="4" borderId="22" xfId="3" applyNumberFormat="1" applyFont="1" applyFill="1" applyBorder="1" applyAlignment="1">
      <alignment vertical="center"/>
    </xf>
    <xf numFmtId="0" fontId="18" fillId="4" borderId="18" xfId="3" applyFont="1" applyFill="1" applyBorder="1" applyAlignment="1">
      <alignment horizontal="center" vertical="center"/>
    </xf>
    <xf numFmtId="3" fontId="18" fillId="7" borderId="23" xfId="3" applyNumberFormat="1" applyFont="1" applyFill="1" applyBorder="1" applyAlignment="1" applyProtection="1">
      <alignment vertical="center"/>
      <protection locked="0"/>
    </xf>
    <xf numFmtId="3" fontId="18" fillId="7" borderId="24" xfId="3" applyNumberFormat="1" applyFont="1" applyFill="1" applyBorder="1" applyAlignment="1" applyProtection="1">
      <alignment vertical="center"/>
      <protection locked="0"/>
    </xf>
    <xf numFmtId="3" fontId="18" fillId="7" borderId="26" xfId="3" applyNumberFormat="1" applyFont="1" applyFill="1" applyBorder="1" applyAlignment="1" applyProtection="1">
      <alignment vertical="center"/>
      <protection locked="0"/>
    </xf>
    <xf numFmtId="3" fontId="18" fillId="7" borderId="23" xfId="3" applyNumberFormat="1" applyFont="1" applyFill="1" applyBorder="1" applyAlignment="1">
      <alignment vertical="center"/>
    </xf>
    <xf numFmtId="3" fontId="18" fillId="7" borderId="24" xfId="3" applyNumberFormat="1" applyFont="1" applyFill="1" applyBorder="1" applyAlignment="1">
      <alignment vertical="center"/>
    </xf>
    <xf numFmtId="3" fontId="18" fillId="7" borderId="26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/>
    </xf>
    <xf numFmtId="3" fontId="18" fillId="9" borderId="19" xfId="3" applyNumberFormat="1" applyFont="1" applyFill="1" applyBorder="1" applyAlignment="1">
      <alignment vertical="center"/>
    </xf>
    <xf numFmtId="3" fontId="18" fillId="9" borderId="20" xfId="3" applyNumberFormat="1" applyFont="1" applyFill="1" applyBorder="1" applyAlignment="1">
      <alignment vertical="center"/>
    </xf>
    <xf numFmtId="3" fontId="18" fillId="9" borderId="22" xfId="3" applyNumberFormat="1" applyFont="1" applyFill="1" applyBorder="1" applyAlignment="1">
      <alignment vertical="center"/>
    </xf>
    <xf numFmtId="3" fontId="18" fillId="4" borderId="19" xfId="3" applyNumberFormat="1" applyFont="1" applyFill="1" applyBorder="1" applyAlignment="1">
      <alignment vertical="center"/>
    </xf>
    <xf numFmtId="3" fontId="18" fillId="4" borderId="20" xfId="3" applyNumberFormat="1" applyFont="1" applyFill="1" applyBorder="1" applyAlignment="1">
      <alignment vertical="center"/>
    </xf>
    <xf numFmtId="3" fontId="18" fillId="4" borderId="22" xfId="3" applyNumberFormat="1" applyFont="1" applyFill="1" applyBorder="1" applyAlignment="1">
      <alignment vertical="center"/>
    </xf>
    <xf numFmtId="3" fontId="18" fillId="9" borderId="17" xfId="3" applyNumberFormat="1" applyFont="1" applyFill="1" applyBorder="1" applyAlignment="1">
      <alignment vertical="center"/>
    </xf>
    <xf numFmtId="3" fontId="18" fillId="9" borderId="13" xfId="3" applyNumberFormat="1" applyFont="1" applyFill="1" applyBorder="1" applyAlignment="1">
      <alignment vertical="center"/>
    </xf>
    <xf numFmtId="3" fontId="18" fillId="9" borderId="14" xfId="3" applyNumberFormat="1" applyFont="1" applyFill="1" applyBorder="1" applyAlignment="1">
      <alignment vertical="center"/>
    </xf>
    <xf numFmtId="3" fontId="18" fillId="4" borderId="17" xfId="3" applyNumberFormat="1" applyFont="1" applyFill="1" applyBorder="1" applyAlignment="1">
      <alignment vertical="center"/>
    </xf>
    <xf numFmtId="3" fontId="18" fillId="4" borderId="13" xfId="3" applyNumberFormat="1" applyFont="1" applyFill="1" applyBorder="1" applyAlignment="1">
      <alignment vertical="center"/>
    </xf>
    <xf numFmtId="3" fontId="18" fillId="4" borderId="14" xfId="3" applyNumberFormat="1" applyFont="1" applyFill="1" applyBorder="1" applyAlignment="1">
      <alignment vertical="center"/>
    </xf>
    <xf numFmtId="3" fontId="18" fillId="4" borderId="0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vertical="center"/>
    </xf>
    <xf numFmtId="0" fontId="8" fillId="9" borderId="0" xfId="3" applyFont="1" applyFill="1" applyBorder="1" applyAlignment="1">
      <alignment vertical="center"/>
    </xf>
    <xf numFmtId="3" fontId="8" fillId="9" borderId="43" xfId="3" applyNumberFormat="1" applyFont="1" applyFill="1" applyBorder="1" applyAlignment="1">
      <alignment vertical="center"/>
    </xf>
    <xf numFmtId="3" fontId="8" fillId="4" borderId="35" xfId="3" applyNumberFormat="1" applyFont="1" applyFill="1" applyBorder="1" applyAlignment="1">
      <alignment vertical="center"/>
    </xf>
    <xf numFmtId="3" fontId="8" fillId="4" borderId="36" xfId="3" applyNumberFormat="1" applyFont="1" applyFill="1" applyBorder="1" applyAlignment="1">
      <alignment vertical="center"/>
    </xf>
    <xf numFmtId="3" fontId="8" fillId="4" borderId="37" xfId="3" applyNumberFormat="1" applyFont="1" applyFill="1" applyBorder="1" applyAlignment="1">
      <alignment vertical="center"/>
    </xf>
    <xf numFmtId="0" fontId="21" fillId="10" borderId="0" xfId="3" applyFont="1" applyFill="1" applyBorder="1" applyAlignment="1">
      <alignment horizontal="center" vertical="center"/>
    </xf>
    <xf numFmtId="3" fontId="21" fillId="9" borderId="12" xfId="3" applyNumberFormat="1" applyFont="1" applyFill="1" applyBorder="1" applyAlignment="1">
      <alignment vertical="center"/>
    </xf>
    <xf numFmtId="3" fontId="21" fillId="9" borderId="0" xfId="3" applyNumberFormat="1" applyFont="1" applyFill="1" applyBorder="1" applyAlignment="1">
      <alignment vertical="center"/>
    </xf>
    <xf numFmtId="3" fontId="21" fillId="9" borderId="43" xfId="3" applyNumberFormat="1" applyFont="1" applyFill="1" applyBorder="1" applyAlignment="1">
      <alignment vertical="center"/>
    </xf>
    <xf numFmtId="3" fontId="23" fillId="9" borderId="12" xfId="3" applyNumberFormat="1" applyFont="1" applyFill="1" applyBorder="1" applyAlignment="1" applyProtection="1">
      <alignment vertical="center"/>
      <protection locked="0"/>
    </xf>
    <xf numFmtId="3" fontId="23" fillId="9" borderId="0" xfId="3" applyNumberFormat="1" applyFont="1" applyFill="1" applyBorder="1" applyAlignment="1" applyProtection="1">
      <alignment vertical="center"/>
      <protection locked="0"/>
    </xf>
    <xf numFmtId="3" fontId="23" fillId="9" borderId="43" xfId="3" applyNumberFormat="1" applyFont="1" applyFill="1" applyBorder="1" applyAlignment="1" applyProtection="1">
      <alignment vertical="center"/>
      <protection locked="0"/>
    </xf>
    <xf numFmtId="3" fontId="23" fillId="4" borderId="17" xfId="3" applyNumberFormat="1" applyFont="1" applyFill="1" applyBorder="1" applyAlignment="1">
      <alignment vertical="center"/>
    </xf>
    <xf numFmtId="3" fontId="23" fillId="4" borderId="13" xfId="3" applyNumberFormat="1" applyFont="1" applyFill="1" applyBorder="1" applyAlignment="1">
      <alignment vertical="center"/>
    </xf>
    <xf numFmtId="3" fontId="23" fillId="4" borderId="14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vertical="center" wrapText="1"/>
    </xf>
    <xf numFmtId="0" fontId="21" fillId="10" borderId="18" xfId="3" applyFont="1" applyFill="1" applyBorder="1" applyAlignment="1">
      <alignment horizontal="center" vertical="center"/>
    </xf>
    <xf numFmtId="4" fontId="8" fillId="10" borderId="0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 wrapText="1"/>
    </xf>
    <xf numFmtId="165" fontId="18" fillId="7" borderId="17" xfId="3" applyNumberFormat="1" applyFont="1" applyFill="1" applyBorder="1" applyAlignment="1" applyProtection="1">
      <alignment horizontal="right" vertical="center"/>
      <protection locked="0"/>
    </xf>
    <xf numFmtId="165" fontId="18" fillId="7" borderId="13" xfId="3" applyNumberFormat="1" applyFont="1" applyFill="1" applyBorder="1" applyAlignment="1" applyProtection="1">
      <alignment horizontal="right" vertical="center"/>
      <protection locked="0"/>
    </xf>
    <xf numFmtId="165" fontId="18" fillId="7" borderId="11" xfId="3" applyNumberFormat="1" applyFont="1" applyFill="1" applyBorder="1" applyAlignment="1" applyProtection="1">
      <alignment horizontal="right" vertical="center"/>
      <protection locked="0"/>
    </xf>
    <xf numFmtId="165" fontId="18" fillId="7" borderId="14" xfId="3" applyNumberFormat="1" applyFont="1" applyFill="1" applyBorder="1" applyAlignment="1" applyProtection="1">
      <alignment horizontal="right" vertical="center"/>
      <protection locked="0"/>
    </xf>
    <xf numFmtId="0" fontId="24" fillId="4" borderId="0" xfId="3" applyFont="1" applyFill="1" applyBorder="1" applyAlignment="1">
      <alignment horizontal="center" vertical="center" wrapText="1"/>
    </xf>
    <xf numFmtId="3" fontId="8" fillId="9" borderId="17" xfId="3" applyNumberFormat="1" applyFont="1" applyFill="1" applyBorder="1" applyAlignment="1">
      <alignment horizontal="right" vertical="center"/>
    </xf>
    <xf numFmtId="3" fontId="8" fillId="9" borderId="13" xfId="3" applyNumberFormat="1" applyFont="1" applyFill="1" applyBorder="1" applyAlignment="1">
      <alignment horizontal="right" vertical="center"/>
    </xf>
    <xf numFmtId="3" fontId="8" fillId="9" borderId="11" xfId="3" applyNumberFormat="1" applyFont="1" applyFill="1" applyBorder="1" applyAlignment="1">
      <alignment horizontal="right" vertical="center"/>
    </xf>
    <xf numFmtId="3" fontId="8" fillId="4" borderId="17" xfId="3" applyNumberFormat="1" applyFont="1" applyFill="1" applyBorder="1" applyAlignment="1">
      <alignment horizontal="right" vertical="center"/>
    </xf>
    <xf numFmtId="3" fontId="8" fillId="4" borderId="13" xfId="3" applyNumberFormat="1" applyFont="1" applyFill="1" applyBorder="1" applyAlignment="1">
      <alignment horizontal="right" vertical="center"/>
    </xf>
    <xf numFmtId="3" fontId="8" fillId="4" borderId="14" xfId="3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 wrapText="1"/>
    </xf>
    <xf numFmtId="3" fontId="21" fillId="7" borderId="13" xfId="3" applyNumberFormat="1" applyFont="1" applyFill="1" applyBorder="1" applyAlignment="1" applyProtection="1">
      <alignment horizontal="right" vertical="center"/>
      <protection locked="0"/>
    </xf>
    <xf numFmtId="3" fontId="21" fillId="7" borderId="11" xfId="3" applyNumberFormat="1" applyFont="1" applyFill="1" applyBorder="1" applyAlignment="1" applyProtection="1">
      <alignment horizontal="right" vertical="center"/>
      <protection locked="0"/>
    </xf>
    <xf numFmtId="3" fontId="21" fillId="7" borderId="17" xfId="3" applyNumberFormat="1" applyFont="1" applyFill="1" applyBorder="1" applyAlignment="1">
      <alignment horizontal="right" vertical="center"/>
    </xf>
    <xf numFmtId="3" fontId="21" fillId="7" borderId="13" xfId="3" applyNumberFormat="1" applyFont="1" applyFill="1" applyBorder="1" applyAlignment="1">
      <alignment horizontal="right" vertical="center"/>
    </xf>
    <xf numFmtId="3" fontId="21" fillId="7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center" vertical="center" wrapText="1"/>
    </xf>
    <xf numFmtId="3" fontId="21" fillId="9" borderId="17" xfId="3" applyNumberFormat="1" applyFont="1" applyFill="1" applyBorder="1" applyAlignment="1">
      <alignment horizontal="right" vertical="center"/>
    </xf>
    <xf numFmtId="3" fontId="21" fillId="9" borderId="13" xfId="3" applyNumberFormat="1" applyFont="1" applyFill="1" applyBorder="1" applyAlignment="1">
      <alignment horizontal="right" vertical="center"/>
    </xf>
    <xf numFmtId="0" fontId="8" fillId="4" borderId="42" xfId="3" applyFont="1" applyFill="1" applyBorder="1" applyAlignment="1">
      <alignment horizontal="center" vertical="center" wrapText="1"/>
    </xf>
    <xf numFmtId="3" fontId="8" fillId="7" borderId="19" xfId="3" applyNumberFormat="1" applyFont="1" applyFill="1" applyBorder="1" applyAlignment="1" applyProtection="1">
      <alignment horizontal="right" vertical="center"/>
      <protection locked="0"/>
    </xf>
    <xf numFmtId="3" fontId="8" fillId="7" borderId="20" xfId="3" applyNumberFormat="1" applyFont="1" applyFill="1" applyBorder="1" applyAlignment="1" applyProtection="1">
      <alignment horizontal="right" vertical="center"/>
      <protection locked="0"/>
    </xf>
    <xf numFmtId="3" fontId="8" fillId="7" borderId="19" xfId="3" applyNumberFormat="1" applyFont="1" applyFill="1" applyBorder="1" applyAlignment="1">
      <alignment horizontal="right" vertical="center"/>
    </xf>
    <xf numFmtId="3" fontId="8" fillId="7" borderId="20" xfId="3" applyNumberFormat="1" applyFont="1" applyFill="1" applyBorder="1" applyAlignment="1">
      <alignment horizontal="right" vertical="center"/>
    </xf>
    <xf numFmtId="3" fontId="8" fillId="7" borderId="22" xfId="3" applyNumberFormat="1" applyFont="1" applyFill="1" applyBorder="1" applyAlignment="1">
      <alignment horizontal="right" vertical="center"/>
    </xf>
    <xf numFmtId="3" fontId="8" fillId="7" borderId="17" xfId="3" applyNumberFormat="1" applyFont="1" applyFill="1" applyBorder="1" applyAlignment="1" applyProtection="1">
      <alignment horizontal="right" vertical="center"/>
      <protection locked="0"/>
    </xf>
    <xf numFmtId="3" fontId="8" fillId="7" borderId="13" xfId="3" applyNumberFormat="1" applyFont="1" applyFill="1" applyBorder="1" applyAlignment="1" applyProtection="1">
      <alignment horizontal="right" vertical="center"/>
      <protection locked="0"/>
    </xf>
    <xf numFmtId="3" fontId="8" fillId="7" borderId="11" xfId="3" applyNumberFormat="1" applyFont="1" applyFill="1" applyBorder="1" applyAlignment="1" applyProtection="1">
      <alignment horizontal="right" vertical="center"/>
      <protection locked="0"/>
    </xf>
    <xf numFmtId="3" fontId="8" fillId="7" borderId="17" xfId="3" applyNumberFormat="1" applyFont="1" applyFill="1" applyBorder="1" applyAlignment="1">
      <alignment horizontal="right" vertical="center"/>
    </xf>
    <xf numFmtId="3" fontId="8" fillId="7" borderId="13" xfId="3" applyNumberFormat="1" applyFont="1" applyFill="1" applyBorder="1" applyAlignment="1">
      <alignment horizontal="right" vertical="center"/>
    </xf>
    <xf numFmtId="3" fontId="8" fillId="7" borderId="14" xfId="3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 wrapText="1"/>
    </xf>
    <xf numFmtId="10" fontId="21" fillId="9" borderId="17" xfId="6" applyNumberFormat="1" applyFont="1" applyFill="1" applyBorder="1" applyAlignment="1">
      <alignment horizontal="right" vertical="center"/>
    </xf>
    <xf numFmtId="10" fontId="21" fillId="9" borderId="13" xfId="6" applyNumberFormat="1" applyFont="1" applyFill="1" applyBorder="1" applyAlignment="1">
      <alignment horizontal="right" vertical="center"/>
    </xf>
    <xf numFmtId="10" fontId="21" fillId="9" borderId="14" xfId="6" applyNumberFormat="1" applyFont="1" applyFill="1" applyBorder="1" applyAlignment="1">
      <alignment horizontal="right" vertical="center"/>
    </xf>
    <xf numFmtId="10" fontId="21" fillId="4" borderId="17" xfId="6" applyNumberFormat="1" applyFont="1" applyFill="1" applyBorder="1" applyAlignment="1">
      <alignment horizontal="right" vertical="center"/>
    </xf>
    <xf numFmtId="10" fontId="21" fillId="4" borderId="13" xfId="6" applyNumberFormat="1" applyFont="1" applyFill="1" applyBorder="1" applyAlignment="1">
      <alignment horizontal="right" vertical="center"/>
    </xf>
    <xf numFmtId="10" fontId="21" fillId="4" borderId="14" xfId="6" applyNumberFormat="1" applyFont="1" applyFill="1" applyBorder="1" applyAlignment="1">
      <alignment horizontal="right" vertical="center"/>
    </xf>
    <xf numFmtId="3" fontId="24" fillId="9" borderId="17" xfId="3" applyNumberFormat="1" applyFont="1" applyFill="1" applyBorder="1" applyAlignment="1">
      <alignment vertical="center"/>
    </xf>
    <xf numFmtId="3" fontId="24" fillId="9" borderId="13" xfId="3" applyNumberFormat="1" applyFont="1" applyFill="1" applyBorder="1" applyAlignment="1">
      <alignment vertical="center"/>
    </xf>
    <xf numFmtId="3" fontId="24" fillId="9" borderId="14" xfId="3" applyNumberFormat="1" applyFont="1" applyFill="1" applyBorder="1" applyAlignment="1">
      <alignment vertical="center"/>
    </xf>
    <xf numFmtId="3" fontId="8" fillId="4" borderId="17" xfId="1" applyNumberFormat="1" applyFont="1" applyFill="1" applyBorder="1" applyAlignment="1" applyProtection="1">
      <alignment horizontal="right" vertical="center"/>
      <protection locked="0"/>
    </xf>
    <xf numFmtId="3" fontId="8" fillId="4" borderId="13" xfId="1" applyNumberFormat="1" applyFont="1" applyFill="1" applyBorder="1" applyAlignment="1" applyProtection="1">
      <alignment horizontal="right" vertical="center"/>
      <protection locked="0"/>
    </xf>
    <xf numFmtId="3" fontId="8" fillId="4" borderId="14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NumberFormat="1" applyFont="1" applyFill="1" applyBorder="1" applyAlignment="1">
      <alignment horizontal="center" vertical="center" wrapText="1"/>
    </xf>
    <xf numFmtId="3" fontId="26" fillId="4" borderId="18" xfId="3" applyNumberFormat="1" applyFont="1" applyFill="1" applyBorder="1" applyAlignment="1">
      <alignment horizontal="center" vertical="center"/>
    </xf>
    <xf numFmtId="3" fontId="17" fillId="9" borderId="23" xfId="3" applyNumberFormat="1" applyFont="1" applyFill="1" applyBorder="1" applyAlignment="1">
      <alignment vertical="center"/>
    </xf>
    <xf numFmtId="3" fontId="17" fillId="9" borderId="24" xfId="3" applyNumberFormat="1" applyFont="1" applyFill="1" applyBorder="1" applyAlignment="1">
      <alignment vertical="center"/>
    </xf>
    <xf numFmtId="3" fontId="17" fillId="9" borderId="26" xfId="3" applyNumberFormat="1" applyFont="1" applyFill="1" applyBorder="1" applyAlignment="1">
      <alignment vertical="center"/>
    </xf>
    <xf numFmtId="3" fontId="17" fillId="4" borderId="23" xfId="3" applyNumberFormat="1" applyFont="1" applyFill="1" applyBorder="1" applyAlignment="1">
      <alignment vertical="center"/>
    </xf>
    <xf numFmtId="3" fontId="17" fillId="4" borderId="24" xfId="3" applyNumberFormat="1" applyFont="1" applyFill="1" applyBorder="1" applyAlignment="1">
      <alignment vertical="center"/>
    </xf>
    <xf numFmtId="3" fontId="17" fillId="4" borderId="26" xfId="3" applyNumberFormat="1" applyFont="1" applyFill="1" applyBorder="1" applyAlignment="1">
      <alignment vertical="center"/>
    </xf>
    <xf numFmtId="3" fontId="8" fillId="4" borderId="12" xfId="3" applyNumberFormat="1" applyFont="1" applyFill="1" applyBorder="1" applyAlignment="1">
      <alignment vertical="center"/>
    </xf>
    <xf numFmtId="0" fontId="11" fillId="4" borderId="0" xfId="3" applyFont="1" applyFill="1" applyBorder="1" applyAlignment="1">
      <alignment vertical="center"/>
    </xf>
    <xf numFmtId="0" fontId="11" fillId="11" borderId="0" xfId="2" applyFont="1" applyFill="1" applyBorder="1" applyAlignment="1" applyProtection="1">
      <alignment vertical="center" wrapText="1"/>
    </xf>
    <xf numFmtId="0" fontId="21" fillId="11" borderId="0" xfId="3" applyFont="1" applyFill="1" applyBorder="1" applyAlignment="1">
      <alignment horizontal="center" vertical="center"/>
    </xf>
    <xf numFmtId="3" fontId="11" fillId="11" borderId="17" xfId="1" applyNumberFormat="1" applyFont="1" applyFill="1" applyBorder="1" applyAlignment="1" applyProtection="1">
      <alignment horizontal="right" vertical="center"/>
      <protection locked="0"/>
    </xf>
    <xf numFmtId="3" fontId="11" fillId="11" borderId="13" xfId="1" applyNumberFormat="1" applyFont="1" applyFill="1" applyBorder="1" applyAlignment="1" applyProtection="1">
      <alignment horizontal="right" vertical="center"/>
      <protection locked="0"/>
    </xf>
    <xf numFmtId="3" fontId="11" fillId="11" borderId="14" xfId="1" applyNumberFormat="1" applyFont="1" applyFill="1" applyBorder="1" applyAlignment="1" applyProtection="1">
      <alignment horizontal="right" vertical="center"/>
      <protection locked="0"/>
    </xf>
    <xf numFmtId="167" fontId="11" fillId="4" borderId="12" xfId="1" applyNumberFormat="1" applyFont="1" applyFill="1" applyBorder="1" applyAlignment="1" applyProtection="1">
      <alignment horizontal="center" vertical="center"/>
      <protection locked="0"/>
    </xf>
    <xf numFmtId="0" fontId="22" fillId="4" borderId="0" xfId="3" applyFont="1" applyFill="1" applyBorder="1" applyAlignment="1">
      <alignment vertical="center"/>
    </xf>
    <xf numFmtId="0" fontId="27" fillId="4" borderId="0" xfId="2" applyFont="1" applyFill="1" applyBorder="1" applyAlignment="1" applyProtection="1">
      <alignment vertical="center" wrapText="1"/>
    </xf>
    <xf numFmtId="3" fontId="23" fillId="7" borderId="17" xfId="1" applyNumberFormat="1" applyFont="1" applyFill="1" applyBorder="1" applyAlignment="1" applyProtection="1">
      <alignment horizontal="right" vertical="center"/>
      <protection locked="0"/>
    </xf>
    <xf numFmtId="3" fontId="23" fillId="7" borderId="13" xfId="1" applyNumberFormat="1" applyFont="1" applyFill="1" applyBorder="1" applyAlignment="1" applyProtection="1">
      <alignment horizontal="right" vertical="center"/>
      <protection locked="0"/>
    </xf>
    <xf numFmtId="3" fontId="23" fillId="7" borderId="14" xfId="1" applyNumberFormat="1" applyFont="1" applyFill="1" applyBorder="1" applyAlignment="1" applyProtection="1">
      <alignment horizontal="right" vertical="center"/>
      <protection locked="0"/>
    </xf>
    <xf numFmtId="167" fontId="28" fillId="4" borderId="12" xfId="1" applyNumberFormat="1" applyFont="1" applyFill="1" applyBorder="1" applyAlignment="1" applyProtection="1">
      <alignment horizontal="center" vertical="center"/>
      <protection locked="0"/>
    </xf>
    <xf numFmtId="3" fontId="8" fillId="9" borderId="17" xfId="1" applyNumberFormat="1" applyFont="1" applyFill="1" applyBorder="1" applyAlignment="1" applyProtection="1">
      <alignment horizontal="right" vertical="center"/>
      <protection locked="0"/>
    </xf>
    <xf numFmtId="3" fontId="8" fillId="9" borderId="13" xfId="1" applyNumberFormat="1" applyFont="1" applyFill="1" applyBorder="1" applyAlignment="1" applyProtection="1">
      <alignment horizontal="right" vertical="center"/>
      <protection locked="0"/>
    </xf>
    <xf numFmtId="3" fontId="8" fillId="9" borderId="14" xfId="1" applyNumberFormat="1" applyFont="1" applyFill="1" applyBorder="1" applyAlignment="1" applyProtection="1">
      <alignment horizontal="right" vertical="center"/>
      <protection locked="0"/>
    </xf>
    <xf numFmtId="0" fontId="16" fillId="4" borderId="0" xfId="3" applyFont="1" applyFill="1" applyBorder="1" applyAlignment="1">
      <alignment vertical="center"/>
    </xf>
    <xf numFmtId="3" fontId="11" fillId="9" borderId="17" xfId="1" applyNumberFormat="1" applyFont="1" applyFill="1" applyBorder="1" applyAlignment="1" applyProtection="1">
      <alignment horizontal="right" vertical="center"/>
      <protection locked="0"/>
    </xf>
    <xf numFmtId="3" fontId="11" fillId="9" borderId="13" xfId="1" applyNumberFormat="1" applyFont="1" applyFill="1" applyBorder="1" applyAlignment="1" applyProtection="1">
      <alignment horizontal="right" vertical="center"/>
      <protection locked="0"/>
    </xf>
    <xf numFmtId="3" fontId="11" fillId="9" borderId="14" xfId="1" applyNumberFormat="1" applyFont="1" applyFill="1" applyBorder="1" applyAlignment="1" applyProtection="1">
      <alignment horizontal="right" vertical="center"/>
      <protection locked="0"/>
    </xf>
    <xf numFmtId="3" fontId="11" fillId="4" borderId="17" xfId="1" applyNumberFormat="1" applyFont="1" applyFill="1" applyBorder="1" applyAlignment="1" applyProtection="1">
      <alignment horizontal="right" vertical="center"/>
      <protection locked="0"/>
    </xf>
    <xf numFmtId="3" fontId="11" fillId="4" borderId="13" xfId="1" applyNumberFormat="1" applyFont="1" applyFill="1" applyBorder="1" applyAlignment="1" applyProtection="1">
      <alignment horizontal="right" vertical="center"/>
      <protection locked="0"/>
    </xf>
    <xf numFmtId="3" fontId="11" fillId="4" borderId="14" xfId="1" applyNumberFormat="1" applyFont="1" applyFill="1" applyBorder="1" applyAlignment="1" applyProtection="1">
      <alignment horizontal="right" vertical="center"/>
      <protection locked="0"/>
    </xf>
    <xf numFmtId="0" fontId="28" fillId="4" borderId="0" xfId="2" applyFont="1" applyFill="1" applyBorder="1" applyAlignment="1" applyProtection="1">
      <alignment vertical="center" wrapText="1"/>
    </xf>
    <xf numFmtId="3" fontId="21" fillId="11" borderId="17" xfId="1" applyNumberFormat="1" applyFont="1" applyFill="1" applyBorder="1" applyAlignment="1" applyProtection="1">
      <alignment horizontal="right" vertical="center"/>
      <protection locked="0"/>
    </xf>
    <xf numFmtId="3" fontId="21" fillId="11" borderId="13" xfId="1" applyNumberFormat="1" applyFont="1" applyFill="1" applyBorder="1" applyAlignment="1" applyProtection="1">
      <alignment horizontal="right" vertical="center"/>
      <protection locked="0"/>
    </xf>
    <xf numFmtId="3" fontId="21" fillId="11" borderId="14" xfId="1" applyNumberFormat="1" applyFont="1" applyFill="1" applyBorder="1" applyAlignment="1" applyProtection="1">
      <alignment horizontal="right" vertical="center"/>
      <protection locked="0"/>
    </xf>
    <xf numFmtId="0" fontId="27" fillId="4" borderId="0" xfId="2" applyFont="1" applyFill="1" applyBorder="1" applyAlignment="1" applyProtection="1">
      <alignment horizontal="left" vertical="center" wrapText="1" indent="1"/>
    </xf>
    <xf numFmtId="3" fontId="13" fillId="11" borderId="0" xfId="3" applyNumberFormat="1" applyFont="1" applyFill="1" applyBorder="1" applyAlignment="1">
      <alignment vertical="center"/>
    </xf>
    <xf numFmtId="167" fontId="30" fillId="4" borderId="12" xfId="1" applyNumberFormat="1" applyFont="1" applyFill="1" applyBorder="1" applyAlignment="1" applyProtection="1">
      <alignment horizontal="center" vertical="center"/>
      <protection locked="0"/>
    </xf>
    <xf numFmtId="0" fontId="29" fillId="4" borderId="0" xfId="3" applyFont="1" applyFill="1" applyBorder="1" applyAlignment="1">
      <alignment vertical="center"/>
    </xf>
    <xf numFmtId="0" fontId="8" fillId="4" borderId="38" xfId="3" applyFont="1" applyFill="1" applyBorder="1" applyAlignment="1">
      <alignment horizontal="center" vertical="center"/>
    </xf>
    <xf numFmtId="3" fontId="8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40" xfId="1" applyNumberFormat="1" applyFont="1" applyFill="1" applyBorder="1" applyAlignment="1" applyProtection="1">
      <alignment horizontal="right" vertical="center"/>
      <protection locked="0"/>
    </xf>
    <xf numFmtId="3" fontId="23" fillId="4" borderId="41" xfId="1" applyNumberFormat="1" applyFont="1" applyFill="1" applyBorder="1" applyAlignment="1" applyProtection="1">
      <alignment horizontal="right" vertical="center"/>
      <protection locked="0"/>
    </xf>
    <xf numFmtId="0" fontId="21" fillId="11" borderId="44" xfId="3" applyFont="1" applyFill="1" applyBorder="1" applyAlignment="1">
      <alignment horizontal="center" vertical="center" wrapText="1"/>
    </xf>
    <xf numFmtId="3" fontId="21" fillId="11" borderId="45" xfId="3" applyNumberFormat="1" applyFont="1" applyFill="1" applyBorder="1" applyAlignment="1">
      <alignment vertical="center"/>
    </xf>
    <xf numFmtId="3" fontId="21" fillId="11" borderId="46" xfId="3" applyNumberFormat="1" applyFont="1" applyFill="1" applyBorder="1" applyAlignment="1">
      <alignment vertical="center"/>
    </xf>
    <xf numFmtId="3" fontId="21" fillId="11" borderId="47" xfId="3" applyNumberFormat="1" applyFont="1" applyFill="1" applyBorder="1" applyAlignment="1">
      <alignment vertical="center"/>
    </xf>
    <xf numFmtId="3" fontId="21" fillId="11" borderId="48" xfId="3" applyNumberFormat="1" applyFont="1" applyFill="1" applyBorder="1" applyAlignment="1">
      <alignment vertical="center"/>
    </xf>
    <xf numFmtId="3" fontId="8" fillId="7" borderId="17" xfId="1" applyNumberFormat="1" applyFont="1" applyFill="1" applyBorder="1" applyAlignment="1" applyProtection="1">
      <alignment horizontal="right" vertical="center"/>
      <protection locked="0"/>
    </xf>
    <xf numFmtId="3" fontId="8" fillId="7" borderId="13" xfId="1" applyNumberFormat="1" applyFont="1" applyFill="1" applyBorder="1" applyAlignment="1" applyProtection="1">
      <alignment horizontal="right" vertical="center"/>
      <protection locked="0"/>
    </xf>
    <xf numFmtId="3" fontId="8" fillId="7" borderId="14" xfId="1" applyNumberFormat="1" applyFont="1" applyFill="1" applyBorder="1" applyAlignment="1" applyProtection="1">
      <alignment horizontal="right" vertical="center"/>
      <protection locked="0"/>
    </xf>
    <xf numFmtId="166" fontId="8" fillId="4" borderId="0" xfId="3" applyNumberFormat="1" applyFont="1" applyFill="1" applyBorder="1" applyAlignment="1">
      <alignment vertical="center"/>
    </xf>
    <xf numFmtId="0" fontId="14" fillId="10" borderId="16" xfId="0" quotePrefix="1" applyNumberFormat="1" applyFont="1" applyFill="1" applyBorder="1" applyAlignment="1">
      <alignment horizontal="center" vertical="center" wrapText="1"/>
    </xf>
    <xf numFmtId="0" fontId="32" fillId="10" borderId="49" xfId="0" applyNumberFormat="1" applyFont="1" applyFill="1" applyBorder="1" applyAlignment="1">
      <alignment horizontal="center" vertical="center" wrapText="1"/>
    </xf>
    <xf numFmtId="0" fontId="32" fillId="10" borderId="16" xfId="0" applyNumberFormat="1" applyFont="1" applyFill="1" applyBorder="1" applyAlignment="1">
      <alignment horizontal="center" vertical="center" wrapText="1"/>
    </xf>
    <xf numFmtId="4" fontId="8" fillId="4" borderId="5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horizontal="center" vertical="center"/>
    </xf>
    <xf numFmtId="0" fontId="8" fillId="4" borderId="52" xfId="3" applyFont="1" applyFill="1" applyBorder="1" applyAlignment="1">
      <alignment vertical="center"/>
    </xf>
    <xf numFmtId="3" fontId="21" fillId="11" borderId="0" xfId="1" applyNumberFormat="1" applyFont="1" applyFill="1" applyBorder="1" applyAlignment="1" applyProtection="1">
      <alignment horizontal="right" vertical="center"/>
      <protection locked="0"/>
    </xf>
    <xf numFmtId="3" fontId="2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 applyProtection="1">
      <alignment horizontal="center" vertical="center"/>
      <protection locked="0"/>
    </xf>
    <xf numFmtId="165" fontId="8" fillId="4" borderId="51" xfId="3" applyNumberFormat="1" applyFont="1" applyFill="1" applyBorder="1" applyAlignment="1">
      <alignment vertical="center"/>
    </xf>
    <xf numFmtId="3" fontId="3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>
      <alignment horizontal="center" vertical="center"/>
    </xf>
    <xf numFmtId="3" fontId="21" fillId="4" borderId="0" xfId="3" applyNumberFormat="1" applyFont="1" applyFill="1" applyBorder="1" applyAlignment="1">
      <alignment vertical="center"/>
    </xf>
    <xf numFmtId="0" fontId="34" fillId="10" borderId="0" xfId="3" applyFont="1" applyFill="1" applyBorder="1" applyAlignment="1">
      <alignment horizontal="center" vertical="center"/>
    </xf>
    <xf numFmtId="3" fontId="34" fillId="4" borderId="0" xfId="3" applyNumberFormat="1" applyFont="1" applyFill="1" applyBorder="1" applyAlignment="1">
      <alignment vertical="center"/>
    </xf>
    <xf numFmtId="10" fontId="34" fillId="4" borderId="52" xfId="6" applyNumberFormat="1" applyFont="1" applyFill="1" applyBorder="1" applyAlignment="1">
      <alignment horizontal="center" vertical="center"/>
    </xf>
    <xf numFmtId="165" fontId="21" fillId="4" borderId="52" xfId="3" applyNumberFormat="1" applyFont="1" applyFill="1" applyBorder="1" applyAlignment="1">
      <alignment vertical="center"/>
    </xf>
    <xf numFmtId="0" fontId="21" fillId="4" borderId="52" xfId="3" applyFont="1" applyFill="1" applyBorder="1" applyAlignment="1">
      <alignment horizontal="right" vertical="center"/>
    </xf>
    <xf numFmtId="3" fontId="35" fillId="4" borderId="0" xfId="3" applyNumberFormat="1" applyFont="1" applyFill="1" applyBorder="1" applyAlignment="1">
      <alignment vertical="center"/>
    </xf>
    <xf numFmtId="0" fontId="8" fillId="4" borderId="52" xfId="3" applyFont="1" applyFill="1" applyBorder="1" applyAlignment="1">
      <alignment horizontal="right" vertical="center"/>
    </xf>
    <xf numFmtId="165" fontId="33" fillId="4" borderId="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vertical="center"/>
    </xf>
    <xf numFmtId="4" fontId="33" fillId="4" borderId="0" xfId="3" applyNumberFormat="1" applyFont="1" applyFill="1" applyBorder="1" applyAlignment="1">
      <alignment vertical="center"/>
    </xf>
    <xf numFmtId="168" fontId="33" fillId="4" borderId="0" xfId="3" applyNumberFormat="1" applyFont="1" applyFill="1" applyBorder="1" applyAlignment="1">
      <alignment vertical="center"/>
    </xf>
    <xf numFmtId="0" fontId="36" fillId="4" borderId="44" xfId="2" applyFont="1" applyFill="1" applyBorder="1" applyAlignment="1" applyProtection="1">
      <alignment horizontal="left" vertical="center" wrapText="1"/>
    </xf>
    <xf numFmtId="0" fontId="8" fillId="0" borderId="44" xfId="3" applyFont="1" applyFill="1" applyBorder="1" applyAlignment="1">
      <alignment horizontal="center" vertical="center"/>
    </xf>
    <xf numFmtId="3" fontId="8" fillId="4" borderId="44" xfId="3" applyNumberFormat="1" applyFont="1" applyFill="1" applyBorder="1" applyAlignment="1">
      <alignment vertical="center"/>
    </xf>
    <xf numFmtId="10" fontId="8" fillId="4" borderId="53" xfId="3" applyNumberFormat="1" applyFont="1" applyFill="1" applyBorder="1" applyAlignment="1">
      <alignment horizontal="center" vertical="center"/>
    </xf>
    <xf numFmtId="3" fontId="8" fillId="4" borderId="54" xfId="3" applyNumberFormat="1" applyFont="1" applyFill="1" applyBorder="1" applyAlignment="1">
      <alignment vertical="center"/>
    </xf>
    <xf numFmtId="0" fontId="27" fillId="4" borderId="18" xfId="2" applyFont="1" applyFill="1" applyBorder="1" applyAlignment="1" applyProtection="1">
      <alignment horizontal="left" vertical="center" wrapText="1" indent="1"/>
    </xf>
    <xf numFmtId="0" fontId="23" fillId="10" borderId="18" xfId="3" applyFont="1" applyFill="1" applyBorder="1" applyAlignment="1">
      <alignment horizontal="center" vertical="center"/>
    </xf>
    <xf numFmtId="3" fontId="23" fillId="4" borderId="18" xfId="3" applyNumberFormat="1" applyFont="1" applyFill="1" applyBorder="1" applyAlignment="1">
      <alignment vertical="center"/>
    </xf>
    <xf numFmtId="10" fontId="23" fillId="4" borderId="55" xfId="6" applyNumberFormat="1" applyFont="1" applyFill="1" applyBorder="1" applyAlignment="1" applyProtection="1">
      <alignment horizontal="center" vertical="center"/>
      <protection locked="0"/>
    </xf>
    <xf numFmtId="165" fontId="8" fillId="4" borderId="55" xfId="3" applyNumberFormat="1" applyFont="1" applyFill="1" applyBorder="1" applyAlignment="1">
      <alignment vertical="center"/>
    </xf>
    <xf numFmtId="0" fontId="8" fillId="4" borderId="55" xfId="3" applyFont="1" applyFill="1" applyBorder="1" applyAlignment="1">
      <alignment horizontal="right" vertical="center"/>
    </xf>
    <xf numFmtId="0" fontId="37" fillId="4" borderId="0" xfId="3" applyFont="1" applyFill="1" applyBorder="1" applyAlignment="1">
      <alignment vertical="center"/>
    </xf>
    <xf numFmtId="4" fontId="22" fillId="4" borderId="0" xfId="3" applyNumberFormat="1" applyFont="1" applyFill="1" applyBorder="1" applyAlignment="1">
      <alignment vertical="center"/>
    </xf>
    <xf numFmtId="4" fontId="8" fillId="4" borderId="35" xfId="3" applyNumberFormat="1" applyFont="1" applyFill="1" applyBorder="1" applyAlignment="1">
      <alignment vertical="center"/>
    </xf>
    <xf numFmtId="4" fontId="8" fillId="4" borderId="36" xfId="3" applyNumberFormat="1" applyFont="1" applyFill="1" applyBorder="1" applyAlignment="1">
      <alignment vertical="center"/>
    </xf>
    <xf numFmtId="4" fontId="8" fillId="4" borderId="37" xfId="3" applyNumberFormat="1" applyFont="1" applyFill="1" applyBorder="1" applyAlignment="1">
      <alignment vertical="center"/>
    </xf>
    <xf numFmtId="0" fontId="11" fillId="11" borderId="0" xfId="3" applyFont="1" applyFill="1" applyBorder="1" applyAlignment="1">
      <alignment horizontal="center" vertical="center" wrapText="1"/>
    </xf>
    <xf numFmtId="3" fontId="11" fillId="11" borderId="17" xfId="3" applyNumberFormat="1" applyFont="1" applyFill="1" applyBorder="1" applyAlignment="1">
      <alignment vertical="center"/>
    </xf>
    <xf numFmtId="3" fontId="11" fillId="11" borderId="13" xfId="3" applyNumberFormat="1" applyFont="1" applyFill="1" applyBorder="1" applyAlignment="1">
      <alignment vertical="center"/>
    </xf>
    <xf numFmtId="3" fontId="11" fillId="11" borderId="14" xfId="3" applyNumberFormat="1" applyFont="1" applyFill="1" applyBorder="1" applyAlignment="1">
      <alignment vertical="center"/>
    </xf>
    <xf numFmtId="3" fontId="11" fillId="11" borderId="15" xfId="3" applyNumberFormat="1" applyFont="1" applyFill="1" applyBorder="1" applyAlignment="1">
      <alignment vertical="center"/>
    </xf>
    <xf numFmtId="0" fontId="8" fillId="4" borderId="56" xfId="3" applyFont="1" applyFill="1" applyBorder="1" applyAlignment="1">
      <alignment vertical="center"/>
    </xf>
    <xf numFmtId="0" fontId="8" fillId="4" borderId="57" xfId="3" applyFont="1" applyFill="1" applyBorder="1" applyAlignment="1">
      <alignment vertical="center"/>
    </xf>
    <xf numFmtId="0" fontId="8" fillId="4" borderId="58" xfId="3" applyFont="1" applyFill="1" applyBorder="1" applyAlignment="1">
      <alignment vertical="center"/>
    </xf>
    <xf numFmtId="0" fontId="12" fillId="4" borderId="57" xfId="3" applyFont="1" applyFill="1" applyBorder="1" applyAlignment="1">
      <alignment vertical="center"/>
    </xf>
    <xf numFmtId="0" fontId="12" fillId="4" borderId="58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8" fillId="4" borderId="44" xfId="3" applyFont="1" applyFill="1" applyBorder="1" applyAlignment="1">
      <alignment horizontal="center" vertical="center" wrapText="1"/>
    </xf>
    <xf numFmtId="3" fontId="8" fillId="7" borderId="45" xfId="3" applyNumberFormat="1" applyFont="1" applyFill="1" applyBorder="1" applyAlignment="1">
      <alignment vertical="center"/>
    </xf>
    <xf numFmtId="3" fontId="8" fillId="7" borderId="46" xfId="3" applyNumberFormat="1" applyFont="1" applyFill="1" applyBorder="1" applyAlignment="1">
      <alignment vertical="center"/>
    </xf>
    <xf numFmtId="3" fontId="8" fillId="7" borderId="47" xfId="3" applyNumberFormat="1" applyFont="1" applyFill="1" applyBorder="1" applyAlignment="1">
      <alignment vertical="center"/>
    </xf>
    <xf numFmtId="0" fontId="8" fillId="4" borderId="34" xfId="3" applyFont="1" applyFill="1" applyBorder="1" applyAlignment="1">
      <alignment horizontal="center" vertical="center" wrapText="1"/>
    </xf>
    <xf numFmtId="0" fontId="8" fillId="9" borderId="35" xfId="3" applyFont="1" applyFill="1" applyBorder="1" applyAlignment="1">
      <alignment horizontal="center" vertical="center" wrapText="1"/>
    </xf>
    <xf numFmtId="3" fontId="8" fillId="9" borderId="36" xfId="3" applyNumberFormat="1" applyFont="1" applyFill="1" applyBorder="1" applyAlignment="1">
      <alignment vertical="center"/>
    </xf>
    <xf numFmtId="3" fontId="8" fillId="9" borderId="37" xfId="3" applyNumberFormat="1" applyFont="1" applyFill="1" applyBorder="1" applyAlignment="1">
      <alignment vertical="center"/>
    </xf>
    <xf numFmtId="0" fontId="21" fillId="10" borderId="44" xfId="3" applyFont="1" applyFill="1" applyBorder="1" applyAlignment="1">
      <alignment horizontal="center" vertical="center"/>
    </xf>
    <xf numFmtId="4" fontId="21" fillId="4" borderId="48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horizontal="center" vertical="center"/>
    </xf>
    <xf numFmtId="167" fontId="8" fillId="7" borderId="15" xfId="6" applyNumberFormat="1" applyFont="1" applyFill="1" applyBorder="1" applyAlignment="1" applyProtection="1">
      <alignment vertical="center"/>
      <protection locked="0"/>
    </xf>
    <xf numFmtId="0" fontId="14" fillId="10" borderId="0" xfId="3" applyFont="1" applyFill="1" applyBorder="1" applyAlignment="1">
      <alignment vertical="center" wrapText="1"/>
    </xf>
    <xf numFmtId="0" fontId="14" fillId="4" borderId="0" xfId="3" applyFont="1" applyFill="1" applyBorder="1" applyAlignment="1">
      <alignment horizontal="center" vertical="center"/>
    </xf>
    <xf numFmtId="0" fontId="17" fillId="4" borderId="28" xfId="0" applyNumberFormat="1" applyFont="1" applyFill="1" applyBorder="1" applyAlignment="1">
      <alignment horizontal="center" vertical="center" wrapText="1"/>
    </xf>
    <xf numFmtId="0" fontId="17" fillId="4" borderId="59" xfId="0" applyNumberFormat="1" applyFont="1" applyFill="1" applyBorder="1" applyAlignment="1">
      <alignment horizontal="center" vertical="center" wrapText="1"/>
    </xf>
    <xf numFmtId="0" fontId="17" fillId="9" borderId="60" xfId="0" applyNumberFormat="1" applyFont="1" applyFill="1" applyBorder="1" applyAlignment="1">
      <alignment horizontal="center" vertical="center" wrapText="1"/>
    </xf>
    <xf numFmtId="0" fontId="17" fillId="8" borderId="61" xfId="0" applyNumberFormat="1" applyFont="1" applyFill="1" applyBorder="1" applyAlignment="1">
      <alignment horizontal="center" vertical="center" wrapText="1"/>
    </xf>
    <xf numFmtId="0" fontId="17" fillId="8" borderId="62" xfId="0" applyNumberFormat="1" applyFont="1" applyFill="1" applyBorder="1" applyAlignment="1">
      <alignment horizontal="center" vertical="center" wrapText="1"/>
    </xf>
    <xf numFmtId="0" fontId="17" fillId="8" borderId="63" xfId="0" applyNumberFormat="1" applyFont="1" applyFill="1" applyBorder="1" applyAlignment="1">
      <alignment horizontal="center" vertical="center" wrapText="1"/>
    </xf>
    <xf numFmtId="3" fontId="8" fillId="9" borderId="12" xfId="3" applyNumberFormat="1" applyFont="1" applyFill="1" applyBorder="1" applyAlignment="1">
      <alignment horizontal="center" vertical="center"/>
    </xf>
    <xf numFmtId="3" fontId="8" fillId="9" borderId="13" xfId="3" applyNumberFormat="1" applyFont="1" applyFill="1" applyBorder="1" applyAlignment="1">
      <alignment horizontal="center" vertical="center"/>
    </xf>
    <xf numFmtId="3" fontId="8" fillId="9" borderId="12" xfId="3" applyNumberFormat="1" applyFont="1" applyFill="1" applyBorder="1" applyAlignment="1">
      <alignment vertical="center"/>
    </xf>
    <xf numFmtId="0" fontId="39" fillId="11" borderId="0" xfId="3" applyFont="1" applyFill="1" applyBorder="1" applyAlignment="1">
      <alignment horizontal="center" vertical="center" wrapText="1"/>
    </xf>
    <xf numFmtId="0" fontId="40" fillId="11" borderId="0" xfId="0" applyNumberFormat="1" applyFont="1" applyFill="1" applyBorder="1" applyAlignment="1">
      <alignment vertical="center"/>
    </xf>
    <xf numFmtId="3" fontId="8" fillId="9" borderId="45" xfId="3" applyNumberFormat="1" applyFont="1" applyFill="1" applyBorder="1" applyAlignment="1">
      <alignment vertical="center"/>
    </xf>
    <xf numFmtId="3" fontId="8" fillId="9" borderId="46" xfId="3" applyNumberFormat="1" applyFont="1" applyFill="1" applyBorder="1" applyAlignment="1">
      <alignment vertical="center"/>
    </xf>
    <xf numFmtId="3" fontId="8" fillId="9" borderId="47" xfId="3" applyNumberFormat="1" applyFont="1" applyFill="1" applyBorder="1" applyAlignment="1">
      <alignment vertical="center"/>
    </xf>
    <xf numFmtId="3" fontId="8" fillId="4" borderId="45" xfId="3" applyNumberFormat="1" applyFont="1" applyFill="1" applyBorder="1" applyAlignment="1">
      <alignment vertical="center"/>
    </xf>
    <xf numFmtId="3" fontId="8" fillId="4" borderId="46" xfId="3" applyNumberFormat="1" applyFont="1" applyFill="1" applyBorder="1" applyAlignment="1">
      <alignment vertical="center"/>
    </xf>
    <xf numFmtId="3" fontId="8" fillId="4" borderId="47" xfId="3" applyNumberFormat="1" applyFont="1" applyFill="1" applyBorder="1" applyAlignment="1">
      <alignment vertical="center"/>
    </xf>
    <xf numFmtId="0" fontId="13" fillId="11" borderId="0" xfId="3" applyFont="1" applyFill="1" applyBorder="1" applyAlignment="1">
      <alignment vertical="center"/>
    </xf>
    <xf numFmtId="0" fontId="16" fillId="4" borderId="0" xfId="0" applyNumberFormat="1" applyFont="1" applyFill="1" applyAlignment="1">
      <alignment vertical="center"/>
    </xf>
    <xf numFmtId="0" fontId="16" fillId="4" borderId="0" xfId="0" applyNumberFormat="1" applyFont="1" applyFill="1" applyAlignment="1">
      <alignment vertical="center" wrapText="1"/>
    </xf>
    <xf numFmtId="10" fontId="16" fillId="4" borderId="0" xfId="0" applyNumberFormat="1" applyFont="1" applyFill="1" applyAlignment="1">
      <alignment vertical="center"/>
    </xf>
    <xf numFmtId="0" fontId="8" fillId="10" borderId="64" xfId="3" applyFont="1" applyFill="1" applyBorder="1" applyAlignment="1">
      <alignment vertical="center"/>
    </xf>
    <xf numFmtId="0" fontId="14" fillId="10" borderId="38" xfId="0" applyNumberFormat="1" applyFont="1" applyFill="1" applyBorder="1" applyAlignment="1">
      <alignment horizontal="center" vertical="center" wrapText="1"/>
    </xf>
    <xf numFmtId="0" fontId="41" fillId="4" borderId="0" xfId="0" applyNumberFormat="1" applyFont="1" applyFill="1" applyAlignment="1">
      <alignment vertical="center"/>
    </xf>
    <xf numFmtId="0" fontId="16" fillId="9" borderId="17" xfId="0" applyNumberFormat="1" applyFont="1" applyFill="1" applyBorder="1" applyAlignment="1">
      <alignment vertical="center"/>
    </xf>
    <xf numFmtId="0" fontId="16" fillId="9" borderId="13" xfId="0" applyNumberFormat="1" applyFont="1" applyFill="1" applyBorder="1" applyAlignment="1">
      <alignment vertical="center"/>
    </xf>
    <xf numFmtId="0" fontId="16" fillId="9" borderId="11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vertical="center"/>
    </xf>
    <xf numFmtId="0" fontId="16" fillId="4" borderId="14" xfId="0" applyNumberFormat="1" applyFont="1" applyFill="1" applyBorder="1" applyAlignment="1">
      <alignment vertical="center"/>
    </xf>
    <xf numFmtId="0" fontId="21" fillId="11" borderId="0" xfId="3" applyFont="1" applyFill="1" applyBorder="1" applyAlignment="1">
      <alignment horizontal="center" vertical="center" wrapText="1"/>
    </xf>
    <xf numFmtId="3" fontId="21" fillId="11" borderId="17" xfId="3" applyNumberFormat="1" applyFont="1" applyFill="1" applyBorder="1" applyAlignment="1">
      <alignment vertical="center"/>
    </xf>
    <xf numFmtId="3" fontId="21" fillId="11" borderId="13" xfId="3" applyNumberFormat="1" applyFont="1" applyFill="1" applyBorder="1" applyAlignment="1">
      <alignment vertical="center"/>
    </xf>
    <xf numFmtId="3" fontId="21" fillId="11" borderId="14" xfId="3" applyNumberFormat="1" applyFont="1" applyFill="1" applyBorder="1" applyAlignment="1">
      <alignment vertical="center"/>
    </xf>
    <xf numFmtId="3" fontId="21" fillId="11" borderId="15" xfId="3" applyNumberFormat="1" applyFont="1" applyFill="1" applyBorder="1" applyAlignment="1">
      <alignment vertical="center"/>
    </xf>
    <xf numFmtId="0" fontId="19" fillId="4" borderId="0" xfId="0" applyNumberFormat="1" applyFont="1" applyFill="1" applyAlignment="1">
      <alignment vertical="center"/>
    </xf>
    <xf numFmtId="3" fontId="19" fillId="7" borderId="17" xfId="0" applyNumberFormat="1" applyFont="1" applyFill="1" applyBorder="1" applyAlignment="1" applyProtection="1">
      <alignment vertical="center"/>
      <protection locked="0"/>
    </xf>
    <xf numFmtId="3" fontId="19" fillId="7" borderId="13" xfId="0" applyNumberFormat="1" applyFont="1" applyFill="1" applyBorder="1" applyAlignment="1" applyProtection="1">
      <alignment vertical="center"/>
      <protection locked="0"/>
    </xf>
    <xf numFmtId="3" fontId="19" fillId="7" borderId="11" xfId="0" applyNumberFormat="1" applyFont="1" applyFill="1" applyBorder="1" applyAlignment="1" applyProtection="1">
      <alignment vertical="center"/>
      <protection locked="0"/>
    </xf>
    <xf numFmtId="3" fontId="19" fillId="7" borderId="14" xfId="0" applyNumberFormat="1" applyFont="1" applyFill="1" applyBorder="1" applyAlignment="1" applyProtection="1">
      <alignment vertical="center"/>
      <protection locked="0"/>
    </xf>
    <xf numFmtId="0" fontId="19" fillId="4" borderId="18" xfId="0" applyNumberFormat="1" applyFont="1" applyFill="1" applyBorder="1" applyAlignment="1">
      <alignment horizontal="center" vertical="center" wrapText="1"/>
    </xf>
    <xf numFmtId="3" fontId="16" fillId="9" borderId="17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>
      <alignment vertical="center"/>
    </xf>
    <xf numFmtId="3" fontId="16" fillId="9" borderId="11" xfId="0" applyNumberFormat="1" applyFont="1" applyFill="1" applyBorder="1" applyAlignment="1">
      <alignment vertical="center"/>
    </xf>
    <xf numFmtId="3" fontId="16" fillId="4" borderId="17" xfId="0" applyNumberFormat="1" applyFont="1" applyFill="1" applyBorder="1" applyAlignment="1">
      <alignment vertical="center"/>
    </xf>
    <xf numFmtId="3" fontId="16" fillId="4" borderId="13" xfId="0" applyNumberFormat="1" applyFont="1" applyFill="1" applyBorder="1" applyAlignment="1">
      <alignment vertical="center"/>
    </xf>
    <xf numFmtId="3" fontId="16" fillId="4" borderId="14" xfId="0" applyNumberFormat="1" applyFont="1" applyFill="1" applyBorder="1" applyAlignment="1">
      <alignment vertical="center"/>
    </xf>
    <xf numFmtId="3" fontId="19" fillId="7" borderId="17" xfId="0" applyNumberFormat="1" applyFont="1" applyFill="1" applyBorder="1" applyAlignment="1">
      <alignment vertical="center"/>
    </xf>
    <xf numFmtId="3" fontId="19" fillId="7" borderId="13" xfId="0" applyNumberFormat="1" applyFont="1" applyFill="1" applyBorder="1" applyAlignment="1">
      <alignment vertical="center"/>
    </xf>
    <xf numFmtId="3" fontId="19" fillId="7" borderId="14" xfId="0" applyNumberFormat="1" applyFont="1" applyFill="1" applyBorder="1" applyAlignment="1">
      <alignment vertical="center"/>
    </xf>
    <xf numFmtId="167" fontId="42" fillId="4" borderId="0" xfId="0" applyNumberFormat="1" applyFont="1" applyFill="1" applyAlignment="1">
      <alignment vertical="center"/>
    </xf>
    <xf numFmtId="167" fontId="24" fillId="4" borderId="0" xfId="0" applyNumberFormat="1" applyFont="1" applyFill="1" applyAlignment="1">
      <alignment vertical="center"/>
    </xf>
    <xf numFmtId="167" fontId="16" fillId="9" borderId="17" xfId="0" applyNumberFormat="1" applyFont="1" applyFill="1" applyBorder="1" applyAlignment="1" applyProtection="1">
      <alignment vertical="center"/>
      <protection locked="0"/>
    </xf>
    <xf numFmtId="167" fontId="16" fillId="9" borderId="13" xfId="0" applyNumberFormat="1" applyFont="1" applyFill="1" applyBorder="1" applyAlignment="1" applyProtection="1">
      <alignment vertical="center"/>
      <protection locked="0"/>
    </xf>
    <xf numFmtId="167" fontId="16" fillId="9" borderId="11" xfId="0" applyNumberFormat="1" applyFont="1" applyFill="1" applyBorder="1" applyAlignment="1" applyProtection="1">
      <alignment vertical="center"/>
      <protection locked="0"/>
    </xf>
    <xf numFmtId="167" fontId="16" fillId="4" borderId="17" xfId="0" applyNumberFormat="1" applyFont="1" applyFill="1" applyBorder="1" applyAlignment="1" applyProtection="1">
      <alignment vertical="center"/>
    </xf>
    <xf numFmtId="167" fontId="16" fillId="4" borderId="13" xfId="0" applyNumberFormat="1" applyFont="1" applyFill="1" applyBorder="1" applyAlignment="1" applyProtection="1">
      <alignment vertical="center"/>
    </xf>
    <xf numFmtId="167" fontId="16" fillId="4" borderId="14" xfId="0" applyNumberFormat="1" applyFont="1" applyFill="1" applyBorder="1" applyAlignment="1" applyProtection="1">
      <alignment vertical="center"/>
    </xf>
    <xf numFmtId="3" fontId="16" fillId="7" borderId="17" xfId="0" applyNumberFormat="1" applyFont="1" applyFill="1" applyBorder="1" applyAlignment="1">
      <alignment vertical="center"/>
    </xf>
    <xf numFmtId="3" fontId="16" fillId="7" borderId="13" xfId="0" applyNumberFormat="1" applyFont="1" applyFill="1" applyBorder="1" applyAlignment="1" applyProtection="1">
      <alignment vertical="center"/>
      <protection locked="0"/>
    </xf>
    <xf numFmtId="3" fontId="16" fillId="7" borderId="11" xfId="0" applyNumberFormat="1" applyFont="1" applyFill="1" applyBorder="1" applyAlignment="1" applyProtection="1">
      <alignment vertical="center"/>
      <protection locked="0"/>
    </xf>
    <xf numFmtId="3" fontId="16" fillId="7" borderId="13" xfId="0" applyNumberFormat="1" applyFont="1" applyFill="1" applyBorder="1" applyAlignment="1">
      <alignment vertical="center"/>
    </xf>
    <xf numFmtId="3" fontId="16" fillId="7" borderId="14" xfId="0" applyNumberFormat="1" applyFont="1" applyFill="1" applyBorder="1" applyAlignment="1">
      <alignment vertical="center"/>
    </xf>
    <xf numFmtId="167" fontId="16" fillId="4" borderId="11" xfId="0" applyNumberFormat="1" applyFont="1" applyFill="1" applyBorder="1" applyAlignment="1" applyProtection="1">
      <alignment vertical="center"/>
    </xf>
    <xf numFmtId="167" fontId="16" fillId="4" borderId="17" xfId="0" applyNumberFormat="1" applyFont="1" applyFill="1" applyBorder="1" applyAlignment="1" applyProtection="1">
      <alignment vertical="center"/>
      <protection locked="0"/>
    </xf>
    <xf numFmtId="167" fontId="16" fillId="4" borderId="13" xfId="0" applyNumberFormat="1" applyFont="1" applyFill="1" applyBorder="1" applyAlignment="1" applyProtection="1">
      <alignment vertical="center"/>
      <protection locked="0"/>
    </xf>
    <xf numFmtId="167" fontId="16" fillId="4" borderId="14" xfId="0" applyNumberFormat="1" applyFont="1" applyFill="1" applyBorder="1" applyAlignment="1" applyProtection="1">
      <alignment vertical="center"/>
      <protection locked="0"/>
    </xf>
    <xf numFmtId="167" fontId="16" fillId="4" borderId="11" xfId="0" applyNumberFormat="1" applyFont="1" applyFill="1" applyBorder="1" applyAlignment="1" applyProtection="1">
      <alignment vertical="center"/>
      <protection locked="0"/>
    </xf>
    <xf numFmtId="0" fontId="16" fillId="4" borderId="34" xfId="0" applyNumberFormat="1" applyFont="1" applyFill="1" applyBorder="1" applyAlignment="1">
      <alignment vertical="center" wrapText="1"/>
    </xf>
    <xf numFmtId="3" fontId="16" fillId="7" borderId="35" xfId="0" applyNumberFormat="1" applyFont="1" applyFill="1" applyBorder="1" applyAlignment="1" applyProtection="1">
      <alignment vertical="center"/>
      <protection locked="0"/>
    </xf>
    <xf numFmtId="3" fontId="16" fillId="7" borderId="36" xfId="0" applyNumberFormat="1" applyFont="1" applyFill="1" applyBorder="1" applyAlignment="1" applyProtection="1">
      <alignment vertical="center"/>
      <protection locked="0"/>
    </xf>
    <xf numFmtId="3" fontId="16" fillId="7" borderId="65" xfId="0" applyNumberFormat="1" applyFont="1" applyFill="1" applyBorder="1" applyAlignment="1" applyProtection="1">
      <alignment vertical="center"/>
      <protection locked="0"/>
    </xf>
    <xf numFmtId="3" fontId="16" fillId="7" borderId="35" xfId="0" applyNumberFormat="1" applyFont="1" applyFill="1" applyBorder="1" applyAlignment="1">
      <alignment vertical="center"/>
    </xf>
    <xf numFmtId="3" fontId="16" fillId="7" borderId="36" xfId="0" applyNumberFormat="1" applyFont="1" applyFill="1" applyBorder="1" applyAlignment="1">
      <alignment vertical="center"/>
    </xf>
    <xf numFmtId="3" fontId="16" fillId="7" borderId="37" xfId="0" applyNumberFormat="1" applyFont="1" applyFill="1" applyBorder="1" applyAlignment="1">
      <alignment vertical="center"/>
    </xf>
    <xf numFmtId="0" fontId="16" fillId="4" borderId="38" xfId="0" applyNumberFormat="1" applyFont="1" applyFill="1" applyBorder="1" applyAlignment="1">
      <alignment vertical="center" wrapText="1"/>
    </xf>
    <xf numFmtId="3" fontId="16" fillId="4" borderId="39" xfId="0" applyNumberFormat="1" applyFont="1" applyFill="1" applyBorder="1" applyAlignment="1" applyProtection="1">
      <alignment vertical="center"/>
    </xf>
    <xf numFmtId="3" fontId="16" fillId="4" borderId="40" xfId="0" applyNumberFormat="1" applyFont="1" applyFill="1" applyBorder="1" applyAlignment="1" applyProtection="1">
      <alignment vertical="center"/>
    </xf>
    <xf numFmtId="3" fontId="16" fillId="4" borderId="66" xfId="0" applyNumberFormat="1" applyFont="1" applyFill="1" applyBorder="1" applyAlignment="1" applyProtection="1">
      <alignment vertical="center"/>
    </xf>
    <xf numFmtId="3" fontId="16" fillId="4" borderId="3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3" fontId="16" fillId="4" borderId="41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 applyProtection="1">
      <alignment vertical="center"/>
      <protection locked="0"/>
    </xf>
    <xf numFmtId="3" fontId="16" fillId="9" borderId="11" xfId="0" applyNumberFormat="1" applyFont="1" applyFill="1" applyBorder="1" applyAlignment="1" applyProtection="1">
      <alignment vertical="center"/>
      <protection locked="0"/>
    </xf>
    <xf numFmtId="3" fontId="19" fillId="7" borderId="23" xfId="0" applyNumberFormat="1" applyFont="1" applyFill="1" applyBorder="1" applyAlignment="1" applyProtection="1">
      <alignment vertical="center"/>
      <protection locked="0"/>
    </xf>
    <xf numFmtId="3" fontId="19" fillId="7" borderId="24" xfId="0" applyNumberFormat="1" applyFont="1" applyFill="1" applyBorder="1" applyAlignment="1" applyProtection="1">
      <alignment vertical="center"/>
      <protection locked="0"/>
    </xf>
    <xf numFmtId="3" fontId="19" fillId="7" borderId="25" xfId="0" applyNumberFormat="1" applyFont="1" applyFill="1" applyBorder="1" applyAlignment="1" applyProtection="1">
      <alignment vertical="center"/>
      <protection locked="0"/>
    </xf>
    <xf numFmtId="3" fontId="19" fillId="7" borderId="26" xfId="0" applyNumberFormat="1" applyFont="1" applyFill="1" applyBorder="1" applyAlignment="1" applyProtection="1">
      <alignment vertical="center"/>
      <protection locked="0"/>
    </xf>
    <xf numFmtId="0" fontId="16" fillId="4" borderId="18" xfId="0" applyNumberFormat="1" applyFont="1" applyFill="1" applyBorder="1" applyAlignment="1">
      <alignment vertical="center" wrapText="1"/>
    </xf>
    <xf numFmtId="167" fontId="8" fillId="4" borderId="0" xfId="6" applyNumberFormat="1" applyFont="1" applyFill="1" applyBorder="1" applyAlignment="1">
      <alignment vertical="center"/>
    </xf>
    <xf numFmtId="0" fontId="43" fillId="4" borderId="0" xfId="3" applyFont="1" applyFill="1" applyBorder="1" applyAlignment="1">
      <alignment vertical="center"/>
    </xf>
    <xf numFmtId="0" fontId="44" fillId="4" borderId="0" xfId="3" applyFont="1" applyFill="1" applyBorder="1" applyAlignment="1">
      <alignment vertical="center"/>
    </xf>
    <xf numFmtId="0" fontId="45" fillId="4" borderId="0" xfId="3" applyFont="1" applyFill="1" applyBorder="1" applyAlignment="1">
      <alignment vertical="center" wrapText="1"/>
    </xf>
    <xf numFmtId="3" fontId="44" fillId="9" borderId="17" xfId="3" applyNumberFormat="1" applyFont="1" applyFill="1" applyBorder="1" applyAlignment="1">
      <alignment horizontal="right" vertical="center"/>
    </xf>
    <xf numFmtId="3" fontId="44" fillId="9" borderId="13" xfId="3" applyNumberFormat="1" applyFont="1" applyFill="1" applyBorder="1" applyAlignment="1">
      <alignment horizontal="right" vertical="center"/>
    </xf>
    <xf numFmtId="3" fontId="44" fillId="9" borderId="11" xfId="3" applyNumberFormat="1" applyFont="1" applyFill="1" applyBorder="1" applyAlignment="1">
      <alignment horizontal="right" vertical="center"/>
    </xf>
    <xf numFmtId="3" fontId="44" fillId="4" borderId="17" xfId="3" applyNumberFormat="1" applyFont="1" applyFill="1" applyBorder="1" applyAlignment="1">
      <alignment horizontal="right" vertical="center"/>
    </xf>
    <xf numFmtId="3" fontId="44" fillId="4" borderId="13" xfId="3" applyNumberFormat="1" applyFont="1" applyFill="1" applyBorder="1" applyAlignment="1">
      <alignment horizontal="right" vertical="center"/>
    </xf>
    <xf numFmtId="3" fontId="44" fillId="4" borderId="14" xfId="3" applyNumberFormat="1" applyFont="1" applyFill="1" applyBorder="1" applyAlignment="1">
      <alignment horizontal="right" vertical="center"/>
    </xf>
    <xf numFmtId="0" fontId="43" fillId="4" borderId="0" xfId="3" applyFont="1" applyFill="1" applyBorder="1" applyAlignment="1">
      <alignment horizontal="left" vertical="center" wrapText="1" indent="1"/>
    </xf>
    <xf numFmtId="3" fontId="43" fillId="9" borderId="17" xfId="3" applyNumberFormat="1" applyFont="1" applyFill="1" applyBorder="1" applyAlignment="1">
      <alignment horizontal="right" vertical="center"/>
    </xf>
    <xf numFmtId="3" fontId="43" fillId="9" borderId="13" xfId="3" applyNumberFormat="1" applyFont="1" applyFill="1" applyBorder="1" applyAlignment="1">
      <alignment horizontal="right" vertical="center"/>
    </xf>
    <xf numFmtId="3" fontId="43" fillId="9" borderId="11" xfId="3" applyNumberFormat="1" applyFont="1" applyFill="1" applyBorder="1" applyAlignment="1">
      <alignment horizontal="right" vertical="center"/>
    </xf>
    <xf numFmtId="3" fontId="43" fillId="4" borderId="17" xfId="3" applyNumberFormat="1" applyFont="1" applyFill="1" applyBorder="1" applyAlignment="1">
      <alignment horizontal="right" vertical="center"/>
    </xf>
    <xf numFmtId="3" fontId="43" fillId="4" borderId="13" xfId="3" applyNumberFormat="1" applyFont="1" applyFill="1" applyBorder="1" applyAlignment="1">
      <alignment horizontal="right" vertical="center"/>
    </xf>
    <xf numFmtId="3" fontId="43" fillId="4" borderId="14" xfId="3" applyNumberFormat="1" applyFont="1" applyFill="1" applyBorder="1" applyAlignment="1">
      <alignment horizontal="right" vertical="center"/>
    </xf>
    <xf numFmtId="3" fontId="8" fillId="9" borderId="17" xfId="6" applyNumberFormat="1" applyFont="1" applyFill="1" applyBorder="1" applyAlignment="1">
      <alignment vertical="center"/>
    </xf>
    <xf numFmtId="167" fontId="43" fillId="4" borderId="0" xfId="6" applyNumberFormat="1" applyFont="1" applyFill="1" applyBorder="1" applyAlignment="1">
      <alignment vertical="center"/>
    </xf>
    <xf numFmtId="0" fontId="34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 wrapText="1"/>
    </xf>
    <xf numFmtId="10" fontId="46" fillId="9" borderId="17" xfId="3" applyNumberFormat="1" applyFont="1" applyFill="1" applyBorder="1" applyAlignment="1">
      <alignment vertical="center"/>
    </xf>
    <xf numFmtId="167" fontId="46" fillId="9" borderId="13" xfId="3" applyNumberFormat="1" applyFont="1" applyFill="1" applyBorder="1" applyAlignment="1">
      <alignment vertical="center"/>
    </xf>
    <xf numFmtId="167" fontId="46" fillId="9" borderId="11" xfId="3" applyNumberFormat="1" applyFont="1" applyFill="1" applyBorder="1" applyAlignment="1">
      <alignment vertical="center"/>
    </xf>
    <xf numFmtId="167" fontId="46" fillId="4" borderId="17" xfId="3" applyNumberFormat="1" applyFont="1" applyFill="1" applyBorder="1" applyAlignment="1">
      <alignment vertical="center"/>
    </xf>
    <xf numFmtId="167" fontId="46" fillId="4" borderId="13" xfId="3" applyNumberFormat="1" applyFont="1" applyFill="1" applyBorder="1" applyAlignment="1">
      <alignment vertical="center"/>
    </xf>
    <xf numFmtId="167" fontId="46" fillId="4" borderId="14" xfId="3" applyNumberFormat="1" applyFont="1" applyFill="1" applyBorder="1" applyAlignment="1">
      <alignment vertical="center"/>
    </xf>
    <xf numFmtId="0" fontId="47" fillId="4" borderId="0" xfId="3" applyFont="1" applyFill="1" applyBorder="1" applyAlignment="1">
      <alignment vertical="center"/>
    </xf>
    <xf numFmtId="0" fontId="48" fillId="4" borderId="0" xfId="3" applyFont="1" applyFill="1" applyBorder="1" applyAlignment="1">
      <alignment vertical="center" wrapText="1"/>
    </xf>
    <xf numFmtId="10" fontId="48" fillId="9" borderId="17" xfId="3" applyNumberFormat="1" applyFont="1" applyFill="1" applyBorder="1" applyAlignment="1">
      <alignment vertical="center"/>
    </xf>
    <xf numFmtId="167" fontId="48" fillId="9" borderId="13" xfId="3" applyNumberFormat="1" applyFont="1" applyFill="1" applyBorder="1" applyAlignment="1">
      <alignment vertical="center"/>
    </xf>
    <xf numFmtId="167" fontId="48" fillId="9" borderId="11" xfId="3" applyNumberFormat="1" applyFont="1" applyFill="1" applyBorder="1" applyAlignment="1">
      <alignment vertical="center"/>
    </xf>
    <xf numFmtId="167" fontId="48" fillId="4" borderId="17" xfId="3" applyNumberFormat="1" applyFont="1" applyFill="1" applyBorder="1" applyAlignment="1">
      <alignment vertical="center"/>
    </xf>
    <xf numFmtId="167" fontId="48" fillId="4" borderId="13" xfId="3" applyNumberFormat="1" applyFont="1" applyFill="1" applyBorder="1" applyAlignment="1">
      <alignment vertical="center"/>
    </xf>
    <xf numFmtId="167" fontId="48" fillId="4" borderId="14" xfId="3" applyNumberFormat="1" applyFont="1" applyFill="1" applyBorder="1" applyAlignment="1">
      <alignment vertical="center"/>
    </xf>
    <xf numFmtId="3" fontId="48" fillId="9" borderId="17" xfId="3" applyNumberFormat="1" applyFont="1" applyFill="1" applyBorder="1" applyAlignment="1">
      <alignment vertical="center"/>
    </xf>
    <xf numFmtId="3" fontId="48" fillId="9" borderId="13" xfId="3" applyNumberFormat="1" applyFont="1" applyFill="1" applyBorder="1" applyAlignment="1">
      <alignment vertical="center"/>
    </xf>
    <xf numFmtId="3" fontId="48" fillId="9" borderId="11" xfId="3" applyNumberFormat="1" applyFont="1" applyFill="1" applyBorder="1" applyAlignment="1">
      <alignment vertical="center"/>
    </xf>
    <xf numFmtId="3" fontId="48" fillId="4" borderId="17" xfId="3" applyNumberFormat="1" applyFont="1" applyFill="1" applyBorder="1" applyAlignment="1">
      <alignment vertical="center"/>
    </xf>
    <xf numFmtId="3" fontId="48" fillId="4" borderId="13" xfId="3" applyNumberFormat="1" applyFont="1" applyFill="1" applyBorder="1" applyAlignment="1">
      <alignment vertical="center"/>
    </xf>
    <xf numFmtId="3" fontId="48" fillId="4" borderId="14" xfId="3" applyNumberFormat="1" applyFont="1" applyFill="1" applyBorder="1" applyAlignment="1">
      <alignment vertical="center"/>
    </xf>
    <xf numFmtId="0" fontId="49" fillId="4" borderId="0" xfId="3" applyFont="1" applyFill="1" applyBorder="1" applyAlignment="1">
      <alignment vertical="center"/>
    </xf>
    <xf numFmtId="3" fontId="23" fillId="7" borderId="17" xfId="3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horizontal="right" vertical="center"/>
      <protection locked="0"/>
    </xf>
    <xf numFmtId="3" fontId="23" fillId="7" borderId="11" xfId="3" applyNumberFormat="1" applyFont="1" applyFill="1" applyBorder="1" applyAlignment="1" applyProtection="1">
      <alignment horizontal="right" vertical="center"/>
      <protection locked="0"/>
    </xf>
    <xf numFmtId="3" fontId="23" fillId="7" borderId="14" xfId="3" applyNumberFormat="1" applyFont="1" applyFill="1" applyBorder="1" applyAlignment="1" applyProtection="1">
      <alignment horizontal="right" vertical="center"/>
      <protection locked="0"/>
    </xf>
    <xf numFmtId="3" fontId="23" fillId="9" borderId="17" xfId="3" applyNumberFormat="1" applyFont="1" applyFill="1" applyBorder="1" applyAlignment="1">
      <alignment horizontal="right" vertical="center"/>
    </xf>
    <xf numFmtId="3" fontId="23" fillId="9" borderId="13" xfId="3" applyNumberFormat="1" applyFont="1" applyFill="1" applyBorder="1" applyAlignment="1">
      <alignment horizontal="right" vertical="center"/>
    </xf>
    <xf numFmtId="3" fontId="23" fillId="9" borderId="11" xfId="3" applyNumberFormat="1" applyFont="1" applyFill="1" applyBorder="1" applyAlignment="1">
      <alignment horizontal="right" vertical="center"/>
    </xf>
    <xf numFmtId="3" fontId="23" fillId="4" borderId="17" xfId="3" applyNumberFormat="1" applyFont="1" applyFill="1" applyBorder="1" applyAlignment="1">
      <alignment horizontal="right" vertical="center"/>
    </xf>
    <xf numFmtId="3" fontId="23" fillId="4" borderId="13" xfId="3" applyNumberFormat="1" applyFont="1" applyFill="1" applyBorder="1" applyAlignment="1">
      <alignment horizontal="right" vertical="center"/>
    </xf>
    <xf numFmtId="3" fontId="23" fillId="4" borderId="14" xfId="3" applyNumberFormat="1" applyFont="1" applyFill="1" applyBorder="1" applyAlignment="1">
      <alignment horizontal="right" vertical="center"/>
    </xf>
    <xf numFmtId="3" fontId="23" fillId="7" borderId="17" xfId="3" applyNumberFormat="1" applyFont="1" applyFill="1" applyBorder="1" applyAlignment="1">
      <alignment horizontal="right" vertical="center"/>
    </xf>
    <xf numFmtId="3" fontId="23" fillId="7" borderId="13" xfId="3" applyNumberFormat="1" applyFont="1" applyFill="1" applyBorder="1" applyAlignment="1">
      <alignment horizontal="right" vertical="center"/>
    </xf>
    <xf numFmtId="3" fontId="23" fillId="7" borderId="14" xfId="3" applyNumberFormat="1" applyFont="1" applyFill="1" applyBorder="1" applyAlignment="1">
      <alignment horizontal="right" vertical="center"/>
    </xf>
    <xf numFmtId="0" fontId="49" fillId="4" borderId="0" xfId="3" applyFont="1" applyFill="1" applyBorder="1" applyAlignment="1">
      <alignment vertical="center" wrapText="1"/>
    </xf>
    <xf numFmtId="3" fontId="49" fillId="9" borderId="17" xfId="3" applyNumberFormat="1" applyFont="1" applyFill="1" applyBorder="1" applyAlignment="1">
      <alignment horizontal="right" vertical="center"/>
    </xf>
    <xf numFmtId="3" fontId="49" fillId="9" borderId="13" xfId="3" applyNumberFormat="1" applyFont="1" applyFill="1" applyBorder="1" applyAlignment="1">
      <alignment horizontal="right" vertical="center"/>
    </xf>
    <xf numFmtId="3" fontId="49" fillId="9" borderId="11" xfId="3" applyNumberFormat="1" applyFont="1" applyFill="1" applyBorder="1" applyAlignment="1">
      <alignment horizontal="right" vertical="center"/>
    </xf>
    <xf numFmtId="3" fontId="49" fillId="4" borderId="17" xfId="3" applyNumberFormat="1" applyFont="1" applyFill="1" applyBorder="1" applyAlignment="1">
      <alignment horizontal="right" vertical="center"/>
    </xf>
    <xf numFmtId="3" fontId="49" fillId="4" borderId="13" xfId="3" applyNumberFormat="1" applyFont="1" applyFill="1" applyBorder="1" applyAlignment="1">
      <alignment horizontal="right" vertical="center"/>
    </xf>
    <xf numFmtId="3" fontId="49" fillId="4" borderId="14" xfId="3" applyNumberFormat="1" applyFont="1" applyFill="1" applyBorder="1" applyAlignment="1">
      <alignment horizontal="right" vertical="center"/>
    </xf>
    <xf numFmtId="0" fontId="23" fillId="4" borderId="0" xfId="3" applyFont="1" applyFill="1" applyBorder="1" applyAlignment="1">
      <alignment vertical="center" wrapText="1"/>
    </xf>
    <xf numFmtId="0" fontId="50" fillId="4" borderId="0" xfId="3" applyFont="1" applyFill="1" applyBorder="1" applyAlignment="1">
      <alignment vertical="center" wrapText="1"/>
    </xf>
    <xf numFmtId="3" fontId="50" fillId="9" borderId="17" xfId="3" applyNumberFormat="1" applyFont="1" applyFill="1" applyBorder="1" applyAlignment="1">
      <alignment horizontal="right" vertical="center"/>
    </xf>
    <xf numFmtId="3" fontId="50" fillId="9" borderId="13" xfId="3" applyNumberFormat="1" applyFont="1" applyFill="1" applyBorder="1" applyAlignment="1">
      <alignment horizontal="right" vertical="center"/>
    </xf>
    <xf numFmtId="3" fontId="50" fillId="9" borderId="11" xfId="3" applyNumberFormat="1" applyFont="1" applyFill="1" applyBorder="1" applyAlignment="1">
      <alignment horizontal="right" vertical="center"/>
    </xf>
    <xf numFmtId="3" fontId="50" fillId="4" borderId="17" xfId="3" applyNumberFormat="1" applyFont="1" applyFill="1" applyBorder="1" applyAlignment="1">
      <alignment horizontal="right" vertical="center"/>
    </xf>
    <xf numFmtId="3" fontId="50" fillId="4" borderId="13" xfId="3" applyNumberFormat="1" applyFont="1" applyFill="1" applyBorder="1" applyAlignment="1">
      <alignment horizontal="right" vertical="center"/>
    </xf>
    <xf numFmtId="3" fontId="50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vertical="center"/>
    </xf>
    <xf numFmtId="3" fontId="49" fillId="7" borderId="17" xfId="3" applyNumberFormat="1" applyFont="1" applyFill="1" applyBorder="1" applyAlignment="1" applyProtection="1">
      <alignment horizontal="right" vertical="center"/>
      <protection locked="0"/>
    </xf>
    <xf numFmtId="3" fontId="49" fillId="7" borderId="13" xfId="3" applyNumberFormat="1" applyFont="1" applyFill="1" applyBorder="1" applyAlignment="1" applyProtection="1">
      <alignment horizontal="right" vertical="center"/>
      <protection locked="0"/>
    </xf>
    <xf numFmtId="3" fontId="49" fillId="7" borderId="11" xfId="3" applyNumberFormat="1" applyFont="1" applyFill="1" applyBorder="1" applyAlignment="1" applyProtection="1">
      <alignment horizontal="right" vertical="center"/>
      <protection locked="0"/>
    </xf>
    <xf numFmtId="3" fontId="49" fillId="7" borderId="17" xfId="3" applyNumberFormat="1" applyFont="1" applyFill="1" applyBorder="1" applyAlignment="1">
      <alignment horizontal="right" vertical="center"/>
    </xf>
    <xf numFmtId="3" fontId="49" fillId="7" borderId="13" xfId="3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>
      <alignment horizontal="right" vertical="center"/>
    </xf>
    <xf numFmtId="0" fontId="51" fillId="4" borderId="0" xfId="3" applyFont="1" applyFill="1" applyBorder="1" applyAlignment="1">
      <alignment vertical="center"/>
    </xf>
    <xf numFmtId="0" fontId="52" fillId="4" borderId="0" xfId="3" applyFont="1" applyFill="1" applyBorder="1" applyAlignment="1">
      <alignment horizontal="left" vertical="center" wrapText="1" indent="1"/>
    </xf>
    <xf numFmtId="3" fontId="52" fillId="9" borderId="17" xfId="6" applyNumberFormat="1" applyFont="1" applyFill="1" applyBorder="1" applyAlignment="1">
      <alignment horizontal="right" vertical="center"/>
    </xf>
    <xf numFmtId="3" fontId="52" fillId="9" borderId="13" xfId="6" applyNumberFormat="1" applyFont="1" applyFill="1" applyBorder="1" applyAlignment="1">
      <alignment horizontal="right" vertical="center"/>
    </xf>
    <xf numFmtId="3" fontId="52" fillId="9" borderId="11" xfId="6" applyNumberFormat="1" applyFont="1" applyFill="1" applyBorder="1" applyAlignment="1">
      <alignment horizontal="right" vertical="center"/>
    </xf>
    <xf numFmtId="3" fontId="52" fillId="4" borderId="17" xfId="6" applyNumberFormat="1" applyFont="1" applyFill="1" applyBorder="1" applyAlignment="1">
      <alignment horizontal="right" vertical="center"/>
    </xf>
    <xf numFmtId="3" fontId="52" fillId="4" borderId="13" xfId="6" applyNumberFormat="1" applyFont="1" applyFill="1" applyBorder="1" applyAlignment="1">
      <alignment horizontal="right" vertical="center"/>
    </xf>
    <xf numFmtId="3" fontId="52" fillId="4" borderId="14" xfId="6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 applyProtection="1">
      <alignment horizontal="right" vertical="center"/>
      <protection locked="0"/>
    </xf>
    <xf numFmtId="167" fontId="8" fillId="9" borderId="17" xfId="6" applyNumberFormat="1" applyFont="1" applyFill="1" applyBorder="1" applyAlignment="1">
      <alignment horizontal="right" vertical="center"/>
    </xf>
    <xf numFmtId="167" fontId="8" fillId="9" borderId="13" xfId="6" applyNumberFormat="1" applyFont="1" applyFill="1" applyBorder="1" applyAlignment="1">
      <alignment horizontal="right" vertical="center"/>
    </xf>
    <xf numFmtId="167" fontId="8" fillId="9" borderId="14" xfId="6" applyNumberFormat="1" applyFont="1" applyFill="1" applyBorder="1" applyAlignment="1">
      <alignment horizontal="right" vertical="center"/>
    </xf>
    <xf numFmtId="167" fontId="8" fillId="4" borderId="17" xfId="6" applyNumberFormat="1" applyFont="1" applyFill="1" applyBorder="1" applyAlignment="1">
      <alignment horizontal="right" vertical="center"/>
    </xf>
    <xf numFmtId="167" fontId="8" fillId="4" borderId="13" xfId="6" applyNumberFormat="1" applyFont="1" applyFill="1" applyBorder="1" applyAlignment="1">
      <alignment horizontal="right" vertical="center"/>
    </xf>
    <xf numFmtId="167" fontId="8" fillId="4" borderId="14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 applyProtection="1">
      <alignment horizontal="right" vertical="center"/>
      <protection locked="0"/>
    </xf>
    <xf numFmtId="3" fontId="8" fillId="7" borderId="17" xfId="6" applyNumberFormat="1" applyFont="1" applyFill="1" applyBorder="1" applyAlignment="1">
      <alignment horizontal="right" vertical="center"/>
    </xf>
    <xf numFmtId="3" fontId="8" fillId="7" borderId="13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>
      <alignment horizontal="right" vertical="center"/>
    </xf>
    <xf numFmtId="3" fontId="8" fillId="9" borderId="14" xfId="6" applyNumberFormat="1" applyFont="1" applyFill="1" applyBorder="1" applyAlignment="1">
      <alignment horizontal="right" vertical="center"/>
    </xf>
    <xf numFmtId="3" fontId="8" fillId="4" borderId="17" xfId="6" applyNumberFormat="1" applyFont="1" applyFill="1" applyBorder="1" applyAlignment="1">
      <alignment horizontal="right" vertical="center"/>
    </xf>
    <xf numFmtId="3" fontId="8" fillId="4" borderId="13" xfId="6" applyNumberFormat="1" applyFont="1" applyFill="1" applyBorder="1" applyAlignment="1">
      <alignment horizontal="right" vertical="center"/>
    </xf>
    <xf numFmtId="3" fontId="8" fillId="4" borderId="14" xfId="6" applyNumberFormat="1" applyFont="1" applyFill="1" applyBorder="1" applyAlignment="1">
      <alignment horizontal="right" vertical="center"/>
    </xf>
    <xf numFmtId="3" fontId="21" fillId="11" borderId="56" xfId="3" applyNumberFormat="1" applyFont="1" applyFill="1" applyBorder="1" applyAlignment="1">
      <alignment vertical="center"/>
    </xf>
    <xf numFmtId="3" fontId="21" fillId="11" borderId="57" xfId="3" applyNumberFormat="1" applyFont="1" applyFill="1" applyBorder="1" applyAlignment="1">
      <alignment vertical="center"/>
    </xf>
    <xf numFmtId="3" fontId="21" fillId="11" borderId="58" xfId="3" applyNumberFormat="1" applyFont="1" applyFill="1" applyBorder="1" applyAlignment="1">
      <alignment vertical="center"/>
    </xf>
    <xf numFmtId="0" fontId="46" fillId="4" borderId="42" xfId="3" applyFont="1" applyFill="1" applyBorder="1" applyAlignment="1">
      <alignment vertical="center" wrapText="1"/>
    </xf>
    <xf numFmtId="167" fontId="46" fillId="4" borderId="45" xfId="3" applyNumberFormat="1" applyFont="1" applyFill="1" applyBorder="1" applyAlignment="1">
      <alignment horizontal="right" vertical="center"/>
    </xf>
    <xf numFmtId="167" fontId="46" fillId="4" borderId="46" xfId="3" applyNumberFormat="1" applyFont="1" applyFill="1" applyBorder="1" applyAlignment="1">
      <alignment horizontal="right" vertical="center"/>
    </xf>
    <xf numFmtId="167" fontId="46" fillId="4" borderId="47" xfId="3" applyNumberFormat="1" applyFont="1" applyFill="1" applyBorder="1" applyAlignment="1">
      <alignment horizontal="right" vertical="center"/>
    </xf>
    <xf numFmtId="0" fontId="53" fillId="4" borderId="0" xfId="3" applyFont="1" applyFill="1" applyBorder="1" applyAlignment="1">
      <alignment horizontal="right" vertical="center" wrapText="1"/>
    </xf>
    <xf numFmtId="0" fontId="54" fillId="4" borderId="0" xfId="3" applyFont="1" applyFill="1" applyBorder="1" applyAlignment="1">
      <alignment vertical="center"/>
    </xf>
    <xf numFmtId="0" fontId="54" fillId="4" borderId="0" xfId="3" applyFont="1" applyFill="1" applyBorder="1" applyAlignment="1">
      <alignment vertical="center" wrapText="1"/>
    </xf>
    <xf numFmtId="3" fontId="54" fillId="4" borderId="0" xfId="3" applyNumberFormat="1" applyFont="1" applyFill="1" applyBorder="1" applyAlignment="1">
      <alignment vertical="center"/>
    </xf>
    <xf numFmtId="0" fontId="16" fillId="4" borderId="0" xfId="5" applyFont="1" applyFill="1"/>
    <xf numFmtId="0" fontId="11" fillId="4" borderId="0" xfId="5" applyFont="1" applyFill="1" applyAlignment="1">
      <alignment wrapText="1"/>
    </xf>
    <xf numFmtId="0" fontId="11" fillId="4" borderId="0" xfId="5" applyFont="1" applyFill="1"/>
    <xf numFmtId="3" fontId="55" fillId="4" borderId="0" xfId="3" applyNumberFormat="1" applyFont="1" applyFill="1" applyBorder="1" applyAlignment="1">
      <alignment vertical="center"/>
    </xf>
    <xf numFmtId="0" fontId="55" fillId="4" borderId="0" xfId="3" applyFont="1" applyFill="1" applyBorder="1" applyAlignment="1">
      <alignment vertical="center"/>
    </xf>
    <xf numFmtId="9" fontId="8" fillId="9" borderId="17" xfId="3" applyNumberFormat="1" applyFont="1" applyFill="1" applyBorder="1" applyAlignment="1">
      <alignment vertical="center"/>
    </xf>
    <xf numFmtId="9" fontId="8" fillId="9" borderId="13" xfId="3" applyNumberFormat="1" applyFont="1" applyFill="1" applyBorder="1" applyAlignment="1">
      <alignment vertical="center"/>
    </xf>
    <xf numFmtId="9" fontId="8" fillId="9" borderId="11" xfId="3" applyNumberFormat="1" applyFont="1" applyFill="1" applyBorder="1" applyAlignment="1">
      <alignment vertical="center"/>
    </xf>
    <xf numFmtId="9" fontId="8" fillId="4" borderId="17" xfId="3" applyNumberFormat="1" applyFont="1" applyFill="1" applyBorder="1" applyAlignment="1">
      <alignment vertical="center"/>
    </xf>
    <xf numFmtId="9" fontId="8" fillId="4" borderId="13" xfId="3" applyNumberFormat="1" applyFont="1" applyFill="1" applyBorder="1" applyAlignment="1">
      <alignment vertical="center"/>
    </xf>
    <xf numFmtId="9" fontId="8" fillId="4" borderId="14" xfId="3" applyNumberFormat="1" applyFont="1" applyFill="1" applyBorder="1" applyAlignment="1">
      <alignment vertical="center"/>
    </xf>
    <xf numFmtId="3" fontId="43" fillId="4" borderId="0" xfId="3" applyNumberFormat="1" applyFont="1" applyFill="1" applyBorder="1" applyAlignment="1">
      <alignment vertical="center"/>
    </xf>
    <xf numFmtId="0" fontId="24" fillId="4" borderId="0" xfId="3" applyFont="1" applyFill="1" applyBorder="1" applyAlignment="1">
      <alignment vertical="center"/>
    </xf>
    <xf numFmtId="3" fontId="24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horizontal="left" vertical="center" wrapText="1" indent="1"/>
    </xf>
    <xf numFmtId="3" fontId="57" fillId="7" borderId="17" xfId="3" applyNumberFormat="1" applyFont="1" applyFill="1" applyBorder="1" applyAlignment="1" applyProtection="1">
      <alignment horizontal="right" vertical="center"/>
      <protection locked="0"/>
    </xf>
    <xf numFmtId="3" fontId="57" fillId="7" borderId="13" xfId="3" applyNumberFormat="1" applyFont="1" applyFill="1" applyBorder="1" applyAlignment="1" applyProtection="1">
      <alignment horizontal="right" vertical="center"/>
      <protection locked="0"/>
    </xf>
    <xf numFmtId="3" fontId="57" fillId="7" borderId="11" xfId="3" applyNumberFormat="1" applyFont="1" applyFill="1" applyBorder="1" applyAlignment="1" applyProtection="1">
      <alignment horizontal="right" vertical="center"/>
      <protection locked="0"/>
    </xf>
    <xf numFmtId="3" fontId="57" fillId="7" borderId="17" xfId="3" applyNumberFormat="1" applyFont="1" applyFill="1" applyBorder="1" applyAlignment="1">
      <alignment horizontal="right" vertical="center"/>
    </xf>
    <xf numFmtId="3" fontId="57" fillId="7" borderId="13" xfId="3" applyNumberFormat="1" applyFont="1" applyFill="1" applyBorder="1" applyAlignment="1">
      <alignment horizontal="right" vertical="center"/>
    </xf>
    <xf numFmtId="3" fontId="57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vertical="center"/>
    </xf>
    <xf numFmtId="3" fontId="58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vertical="center"/>
    </xf>
    <xf numFmtId="0" fontId="24" fillId="4" borderId="0" xfId="3" applyFont="1" applyFill="1" applyBorder="1" applyAlignment="1">
      <alignment horizontal="left" vertical="center" wrapText="1" indent="1"/>
    </xf>
    <xf numFmtId="3" fontId="24" fillId="7" borderId="17" xfId="3" applyNumberFormat="1" applyFont="1" applyFill="1" applyBorder="1" applyAlignment="1" applyProtection="1">
      <alignment horizontal="right" vertical="center"/>
      <protection locked="0"/>
    </xf>
    <xf numFmtId="3" fontId="24" fillId="7" borderId="13" xfId="3" applyNumberFormat="1" applyFont="1" applyFill="1" applyBorder="1" applyAlignment="1" applyProtection="1">
      <alignment horizontal="right" vertical="center"/>
      <protection locked="0"/>
    </xf>
    <xf numFmtId="3" fontId="24" fillId="7" borderId="11" xfId="3" applyNumberFormat="1" applyFont="1" applyFill="1" applyBorder="1" applyAlignment="1" applyProtection="1">
      <alignment horizontal="right" vertical="center"/>
      <protection locked="0"/>
    </xf>
    <xf numFmtId="3" fontId="24" fillId="7" borderId="14" xfId="3" applyNumberFormat="1" applyFont="1" applyFill="1" applyBorder="1" applyAlignment="1" applyProtection="1">
      <alignment horizontal="right" vertical="center"/>
      <protection locked="0"/>
    </xf>
    <xf numFmtId="9" fontId="8" fillId="4" borderId="0" xfId="3" applyNumberFormat="1" applyFont="1" applyFill="1" applyBorder="1" applyAlignment="1">
      <alignment vertical="center"/>
    </xf>
    <xf numFmtId="3" fontId="57" fillId="7" borderId="14" xfId="3" applyNumberFormat="1" applyFont="1" applyFill="1" applyBorder="1" applyAlignment="1" applyProtection="1">
      <alignment horizontal="right" vertical="center"/>
      <protection locked="0"/>
    </xf>
    <xf numFmtId="9" fontId="57" fillId="4" borderId="0" xfId="3" applyNumberFormat="1" applyFont="1" applyFill="1" applyBorder="1" applyAlignment="1">
      <alignment vertical="center"/>
    </xf>
    <xf numFmtId="3" fontId="57" fillId="4" borderId="0" xfId="3" applyNumberFormat="1" applyFont="1" applyFill="1" applyBorder="1" applyAlignment="1">
      <alignment vertical="center"/>
    </xf>
    <xf numFmtId="4" fontId="57" fillId="4" borderId="0" xfId="3" applyNumberFormat="1" applyFont="1" applyFill="1" applyBorder="1" applyAlignment="1">
      <alignment vertical="center"/>
    </xf>
    <xf numFmtId="3" fontId="57" fillId="7" borderId="11" xfId="3" applyNumberFormat="1" applyFont="1" applyFill="1" applyBorder="1" applyAlignment="1">
      <alignment horizontal="right" vertical="center"/>
    </xf>
    <xf numFmtId="3" fontId="24" fillId="7" borderId="17" xfId="3" applyNumberFormat="1" applyFont="1" applyFill="1" applyBorder="1" applyAlignment="1">
      <alignment horizontal="right" vertical="center"/>
    </xf>
    <xf numFmtId="3" fontId="24" fillId="7" borderId="13" xfId="3" applyNumberFormat="1" applyFont="1" applyFill="1" applyBorder="1" applyAlignment="1">
      <alignment horizontal="right" vertical="center"/>
    </xf>
    <xf numFmtId="3" fontId="24" fillId="7" borderId="11" xfId="3" applyNumberFormat="1" applyFont="1" applyFill="1" applyBorder="1" applyAlignment="1">
      <alignment horizontal="right" vertical="center"/>
    </xf>
    <xf numFmtId="3" fontId="24" fillId="7" borderId="14" xfId="3" applyNumberFormat="1" applyFont="1" applyFill="1" applyBorder="1" applyAlignment="1">
      <alignment horizontal="right" vertical="center"/>
    </xf>
    <xf numFmtId="9" fontId="8" fillId="9" borderId="17" xfId="3" applyNumberFormat="1" applyFont="1" applyFill="1" applyBorder="1" applyAlignment="1">
      <alignment horizontal="right" vertical="center"/>
    </xf>
    <xf numFmtId="9" fontId="8" fillId="9" borderId="13" xfId="3" applyNumberFormat="1" applyFont="1" applyFill="1" applyBorder="1" applyAlignment="1">
      <alignment horizontal="right" vertical="center"/>
    </xf>
    <xf numFmtId="9" fontId="8" fillId="9" borderId="11" xfId="3" applyNumberFormat="1" applyFont="1" applyFill="1" applyBorder="1" applyAlignment="1">
      <alignment horizontal="right" vertical="center"/>
    </xf>
    <xf numFmtId="9" fontId="8" fillId="13" borderId="17" xfId="3" applyNumberFormat="1" applyFont="1" applyFill="1" applyBorder="1" applyAlignment="1">
      <alignment horizontal="right" vertical="center"/>
    </xf>
    <xf numFmtId="9" fontId="8" fillId="13" borderId="13" xfId="3" applyNumberFormat="1" applyFont="1" applyFill="1" applyBorder="1" applyAlignment="1">
      <alignment horizontal="right" vertical="center"/>
    </xf>
    <xf numFmtId="9" fontId="8" fillId="13" borderId="14" xfId="3" applyNumberFormat="1" applyFont="1" applyFill="1" applyBorder="1" applyAlignment="1">
      <alignment horizontal="right" vertical="center"/>
    </xf>
    <xf numFmtId="4" fontId="23" fillId="4" borderId="0" xfId="3" applyNumberFormat="1" applyFont="1" applyFill="1" applyBorder="1" applyAlignment="1">
      <alignment vertical="center" wrapText="1"/>
    </xf>
    <xf numFmtId="4" fontId="8" fillId="4" borderId="0" xfId="3" applyNumberFormat="1" applyFont="1" applyFill="1" applyBorder="1" applyAlignment="1">
      <alignment vertical="center" wrapText="1"/>
    </xf>
    <xf numFmtId="3" fontId="8" fillId="7" borderId="11" xfId="3" applyNumberFormat="1" applyFont="1" applyFill="1" applyBorder="1" applyAlignment="1">
      <alignment horizontal="right" vertical="center"/>
    </xf>
    <xf numFmtId="3" fontId="8" fillId="13" borderId="17" xfId="3" applyNumberFormat="1" applyFont="1" applyFill="1" applyBorder="1" applyAlignment="1">
      <alignment horizontal="right" vertical="center"/>
    </xf>
    <xf numFmtId="3" fontId="8" fillId="13" borderId="13" xfId="3" applyNumberFormat="1" applyFont="1" applyFill="1" applyBorder="1" applyAlignment="1">
      <alignment horizontal="right" vertical="center"/>
    </xf>
    <xf numFmtId="3" fontId="8" fillId="13" borderId="14" xfId="3" applyNumberFormat="1" applyFont="1" applyFill="1" applyBorder="1" applyAlignment="1">
      <alignment horizontal="right" vertical="center"/>
    </xf>
    <xf numFmtId="4" fontId="57" fillId="4" borderId="0" xfId="3" applyNumberFormat="1" applyFont="1" applyFill="1" applyBorder="1" applyAlignment="1">
      <alignment horizontal="left" vertical="center" wrapText="1" indent="1"/>
    </xf>
    <xf numFmtId="4" fontId="57" fillId="7" borderId="13" xfId="3" applyNumberFormat="1" applyFont="1" applyFill="1" applyBorder="1" applyAlignment="1" applyProtection="1">
      <alignment horizontal="right" vertical="center"/>
      <protection locked="0"/>
    </xf>
    <xf numFmtId="4" fontId="24" fillId="4" borderId="0" xfId="3" applyNumberFormat="1" applyFont="1" applyFill="1" applyBorder="1" applyAlignment="1">
      <alignment horizontal="left" vertical="center" wrapText="1" indent="1"/>
    </xf>
    <xf numFmtId="3" fontId="24" fillId="9" borderId="17" xfId="3" applyNumberFormat="1" applyFont="1" applyFill="1" applyBorder="1" applyAlignment="1">
      <alignment horizontal="right" vertical="center"/>
    </xf>
    <xf numFmtId="3" fontId="24" fillId="9" borderId="13" xfId="3" applyNumberFormat="1" applyFont="1" applyFill="1" applyBorder="1" applyAlignment="1">
      <alignment horizontal="right" vertical="center"/>
    </xf>
    <xf numFmtId="3" fontId="24" fillId="9" borderId="11" xfId="3" applyNumberFormat="1" applyFont="1" applyFill="1" applyBorder="1" applyAlignment="1">
      <alignment horizontal="right" vertical="center"/>
    </xf>
    <xf numFmtId="3" fontId="24" fillId="4" borderId="17" xfId="3" applyNumberFormat="1" applyFont="1" applyFill="1" applyBorder="1" applyAlignment="1">
      <alignment horizontal="right" vertical="center"/>
    </xf>
    <xf numFmtId="3" fontId="24" fillId="4" borderId="13" xfId="3" applyNumberFormat="1" applyFont="1" applyFill="1" applyBorder="1" applyAlignment="1">
      <alignment horizontal="right" vertical="center"/>
    </xf>
    <xf numFmtId="3" fontId="24" fillId="4" borderId="14" xfId="3" applyNumberFormat="1" applyFont="1" applyFill="1" applyBorder="1" applyAlignment="1">
      <alignment horizontal="right" vertical="center"/>
    </xf>
    <xf numFmtId="0" fontId="61" fillId="4" borderId="0" xfId="3" applyFont="1" applyFill="1" applyBorder="1" applyAlignment="1">
      <alignment vertical="center"/>
    </xf>
    <xf numFmtId="4" fontId="61" fillId="4" borderId="0" xfId="3" applyNumberFormat="1" applyFont="1" applyFill="1" applyBorder="1" applyAlignment="1">
      <alignment horizontal="left" vertical="center" wrapText="1" indent="1"/>
    </xf>
    <xf numFmtId="3" fontId="61" fillId="9" borderId="17" xfId="3" applyNumberFormat="1" applyFont="1" applyFill="1" applyBorder="1" applyAlignment="1">
      <alignment horizontal="right" vertical="center"/>
    </xf>
    <xf numFmtId="3" fontId="61" fillId="9" borderId="13" xfId="3" applyNumberFormat="1" applyFont="1" applyFill="1" applyBorder="1" applyAlignment="1">
      <alignment horizontal="right" vertical="center"/>
    </xf>
    <xf numFmtId="3" fontId="61" fillId="9" borderId="11" xfId="3" applyNumberFormat="1" applyFont="1" applyFill="1" applyBorder="1" applyAlignment="1">
      <alignment horizontal="right" vertical="center"/>
    </xf>
    <xf numFmtId="3" fontId="61" fillId="4" borderId="17" xfId="3" applyNumberFormat="1" applyFont="1" applyFill="1" applyBorder="1" applyAlignment="1">
      <alignment horizontal="right" vertical="center"/>
    </xf>
    <xf numFmtId="3" fontId="61" fillId="4" borderId="13" xfId="3" applyNumberFormat="1" applyFont="1" applyFill="1" applyBorder="1" applyAlignment="1">
      <alignment horizontal="right" vertical="center"/>
    </xf>
    <xf numFmtId="3" fontId="61" fillId="4" borderId="14" xfId="3" applyNumberFormat="1" applyFont="1" applyFill="1" applyBorder="1" applyAlignment="1">
      <alignment horizontal="right" vertical="center"/>
    </xf>
    <xf numFmtId="4" fontId="58" fillId="4" borderId="0" xfId="3" applyNumberFormat="1" applyFont="1" applyFill="1" applyBorder="1" applyAlignment="1">
      <alignment horizontal="left" vertical="center" wrapText="1" indent="1"/>
    </xf>
    <xf numFmtId="3" fontId="58" fillId="7" borderId="17" xfId="3" applyNumberFormat="1" applyFont="1" applyFill="1" applyBorder="1" applyAlignment="1" applyProtection="1">
      <alignment horizontal="right" vertical="center"/>
      <protection locked="0"/>
    </xf>
    <xf numFmtId="3" fontId="58" fillId="7" borderId="13" xfId="3" applyNumberFormat="1" applyFont="1" applyFill="1" applyBorder="1" applyAlignment="1" applyProtection="1">
      <alignment horizontal="right" vertical="center"/>
      <protection locked="0"/>
    </xf>
    <xf numFmtId="3" fontId="58" fillId="7" borderId="11" xfId="3" applyNumberFormat="1" applyFont="1" applyFill="1" applyBorder="1" applyAlignment="1" applyProtection="1">
      <alignment horizontal="right" vertical="center"/>
      <protection locked="0"/>
    </xf>
    <xf numFmtId="3" fontId="58" fillId="7" borderId="14" xfId="3" applyNumberFormat="1" applyFont="1" applyFill="1" applyBorder="1" applyAlignment="1" applyProtection="1">
      <alignment horizontal="right" vertical="center"/>
      <protection locked="0"/>
    </xf>
    <xf numFmtId="0" fontId="58" fillId="4" borderId="0" xfId="3" applyFont="1" applyFill="1" applyBorder="1" applyAlignment="1">
      <alignment horizontal="left" vertical="center" wrapText="1" indent="1"/>
    </xf>
    <xf numFmtId="3" fontId="58" fillId="7" borderId="17" xfId="3" applyNumberFormat="1" applyFont="1" applyFill="1" applyBorder="1" applyAlignment="1">
      <alignment horizontal="right" vertical="center"/>
    </xf>
    <xf numFmtId="3" fontId="58" fillId="7" borderId="13" xfId="3" applyNumberFormat="1" applyFont="1" applyFill="1" applyBorder="1" applyAlignment="1">
      <alignment horizontal="right" vertical="center"/>
    </xf>
    <xf numFmtId="3" fontId="58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horizontal="right" vertical="center"/>
    </xf>
    <xf numFmtId="9" fontId="58" fillId="4" borderId="0" xfId="3" applyNumberFormat="1" applyFont="1" applyFill="1" applyBorder="1" applyAlignment="1">
      <alignment vertical="center"/>
    </xf>
    <xf numFmtId="0" fontId="61" fillId="4" borderId="0" xfId="3" applyFont="1" applyFill="1" applyBorder="1" applyAlignment="1">
      <alignment horizontal="left" vertical="center" wrapText="1" indent="1"/>
    </xf>
    <xf numFmtId="0" fontId="61" fillId="4" borderId="0" xfId="3" applyFont="1" applyFill="1" applyBorder="1" applyAlignment="1">
      <alignment horizontal="right" vertical="center"/>
    </xf>
    <xf numFmtId="9" fontId="61" fillId="4" borderId="0" xfId="3" applyNumberFormat="1" applyFont="1" applyFill="1" applyBorder="1" applyAlignment="1">
      <alignment vertical="center"/>
    </xf>
    <xf numFmtId="3" fontId="57" fillId="7" borderId="17" xfId="3" applyNumberFormat="1" applyFont="1" applyFill="1" applyBorder="1" applyAlignment="1" applyProtection="1">
      <alignment vertical="center"/>
      <protection locked="0"/>
    </xf>
    <xf numFmtId="3" fontId="57" fillId="7" borderId="13" xfId="3" applyNumberFormat="1" applyFont="1" applyFill="1" applyBorder="1" applyAlignment="1" applyProtection="1">
      <alignment vertical="center"/>
      <protection locked="0"/>
    </xf>
    <xf numFmtId="3" fontId="57" fillId="7" borderId="11" xfId="3" applyNumberFormat="1" applyFont="1" applyFill="1" applyBorder="1" applyAlignment="1" applyProtection="1">
      <alignment vertical="center"/>
      <protection locked="0"/>
    </xf>
    <xf numFmtId="3" fontId="57" fillId="7" borderId="14" xfId="3" applyNumberFormat="1" applyFont="1" applyFill="1" applyBorder="1" applyAlignment="1" applyProtection="1">
      <alignment vertical="center"/>
      <protection locked="0"/>
    </xf>
    <xf numFmtId="0" fontId="62" fillId="4" borderId="0" xfId="3" applyFont="1" applyFill="1" applyBorder="1" applyAlignment="1">
      <alignment horizontal="right" vertical="center" wrapText="1"/>
    </xf>
    <xf numFmtId="3" fontId="62" fillId="4" borderId="0" xfId="3" applyNumberFormat="1" applyFont="1" applyFill="1" applyBorder="1" applyAlignment="1">
      <alignment vertical="center"/>
    </xf>
    <xf numFmtId="0" fontId="11" fillId="4" borderId="0" xfId="5" applyFont="1" applyFill="1" applyBorder="1" applyAlignment="1">
      <alignment horizontal="center"/>
    </xf>
    <xf numFmtId="0" fontId="11" fillId="9" borderId="17" xfId="5" applyFont="1" applyFill="1" applyBorder="1" applyAlignment="1">
      <alignment horizontal="center"/>
    </xf>
    <xf numFmtId="0" fontId="11" fillId="9" borderId="13" xfId="5" applyFont="1" applyFill="1" applyBorder="1" applyAlignment="1">
      <alignment horizontal="center"/>
    </xf>
    <xf numFmtId="0" fontId="11" fillId="9" borderId="11" xfId="5" applyFont="1" applyFill="1" applyBorder="1" applyAlignment="1">
      <alignment horizontal="center"/>
    </xf>
    <xf numFmtId="0" fontId="11" fillId="4" borderId="17" xfId="5" applyFont="1" applyFill="1" applyBorder="1" applyAlignment="1">
      <alignment horizontal="center"/>
    </xf>
    <xf numFmtId="0" fontId="11" fillId="4" borderId="13" xfId="5" applyFont="1" applyFill="1" applyBorder="1" applyAlignment="1">
      <alignment horizontal="center"/>
    </xf>
    <xf numFmtId="0" fontId="11" fillId="4" borderId="14" xfId="5" applyFont="1" applyFill="1" applyBorder="1" applyAlignment="1">
      <alignment horizontal="center"/>
    </xf>
    <xf numFmtId="0" fontId="49" fillId="4" borderId="0" xfId="3" applyFont="1" applyFill="1" applyBorder="1" applyAlignment="1">
      <alignment horizontal="left" vertical="center"/>
    </xf>
    <xf numFmtId="0" fontId="63" fillId="4" borderId="0" xfId="3" applyFont="1" applyFill="1" applyBorder="1" applyAlignment="1">
      <alignment vertical="center" wrapText="1"/>
    </xf>
    <xf numFmtId="3" fontId="63" fillId="9" borderId="17" xfId="3" applyNumberFormat="1" applyFont="1" applyFill="1" applyBorder="1" applyAlignment="1">
      <alignment horizontal="right" vertical="center"/>
    </xf>
    <xf numFmtId="3" fontId="63" fillId="9" borderId="13" xfId="3" applyNumberFormat="1" applyFont="1" applyFill="1" applyBorder="1" applyAlignment="1">
      <alignment horizontal="right" vertical="center"/>
    </xf>
    <xf numFmtId="3" fontId="63" fillId="9" borderId="11" xfId="3" applyNumberFormat="1" applyFont="1" applyFill="1" applyBorder="1" applyAlignment="1">
      <alignment horizontal="right" vertical="center"/>
    </xf>
    <xf numFmtId="3" fontId="63" fillId="4" borderId="17" xfId="3" applyNumberFormat="1" applyFont="1" applyFill="1" applyBorder="1" applyAlignment="1">
      <alignment horizontal="right" vertical="center"/>
    </xf>
    <xf numFmtId="3" fontId="63" fillId="4" borderId="13" xfId="3" applyNumberFormat="1" applyFont="1" applyFill="1" applyBorder="1" applyAlignment="1">
      <alignment horizontal="right" vertical="center"/>
    </xf>
    <xf numFmtId="3" fontId="63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horizontal="left" vertical="center" wrapText="1" indent="1"/>
    </xf>
    <xf numFmtId="3" fontId="8" fillId="7" borderId="11" xfId="3" applyNumberFormat="1" applyFont="1" applyFill="1" applyBorder="1" applyAlignment="1" applyProtection="1">
      <alignment vertical="center"/>
      <protection locked="0"/>
    </xf>
    <xf numFmtId="3" fontId="64" fillId="7" borderId="17" xfId="3" applyNumberFormat="1" applyFont="1" applyFill="1" applyBorder="1" applyAlignment="1" applyProtection="1">
      <alignment vertical="center"/>
      <protection locked="0"/>
    </xf>
    <xf numFmtId="3" fontId="64" fillId="7" borderId="13" xfId="3" applyNumberFormat="1" applyFont="1" applyFill="1" applyBorder="1" applyAlignment="1" applyProtection="1">
      <alignment vertical="center"/>
      <protection locked="0"/>
    </xf>
    <xf numFmtId="3" fontId="64" fillId="7" borderId="11" xfId="3" applyNumberFormat="1" applyFont="1" applyFill="1" applyBorder="1" applyAlignment="1" applyProtection="1">
      <alignment vertical="center"/>
      <protection locked="0"/>
    </xf>
    <xf numFmtId="3" fontId="63" fillId="9" borderId="17" xfId="3" applyNumberFormat="1" applyFont="1" applyFill="1" applyBorder="1" applyAlignment="1" applyProtection="1">
      <alignment horizontal="right" vertical="center"/>
    </xf>
    <xf numFmtId="3" fontId="63" fillId="9" borderId="13" xfId="3" applyNumberFormat="1" applyFont="1" applyFill="1" applyBorder="1" applyAlignment="1" applyProtection="1">
      <alignment horizontal="right" vertical="center"/>
    </xf>
    <xf numFmtId="3" fontId="63" fillId="9" borderId="11" xfId="3" applyNumberFormat="1" applyFont="1" applyFill="1" applyBorder="1" applyAlignment="1" applyProtection="1">
      <alignment horizontal="right" vertical="center"/>
    </xf>
    <xf numFmtId="3" fontId="63" fillId="4" borderId="17" xfId="3" applyNumberFormat="1" applyFont="1" applyFill="1" applyBorder="1" applyAlignment="1" applyProtection="1">
      <alignment horizontal="right" vertical="center"/>
    </xf>
    <xf numFmtId="3" fontId="63" fillId="4" borderId="13" xfId="3" applyNumberFormat="1" applyFont="1" applyFill="1" applyBorder="1" applyAlignment="1" applyProtection="1">
      <alignment horizontal="right" vertical="center"/>
    </xf>
    <xf numFmtId="3" fontId="63" fillId="4" borderId="14" xfId="3" applyNumberFormat="1" applyFont="1" applyFill="1" applyBorder="1" applyAlignment="1" applyProtection="1">
      <alignment horizontal="right" vertical="center"/>
    </xf>
    <xf numFmtId="3" fontId="50" fillId="9" borderId="17" xfId="3" applyNumberFormat="1" applyFont="1" applyFill="1" applyBorder="1" applyAlignment="1" applyProtection="1">
      <alignment horizontal="right" vertical="center"/>
    </xf>
    <xf numFmtId="3" fontId="50" fillId="9" borderId="13" xfId="3" applyNumberFormat="1" applyFont="1" applyFill="1" applyBorder="1" applyAlignment="1" applyProtection="1">
      <alignment horizontal="right" vertical="center"/>
    </xf>
    <xf numFmtId="3" fontId="50" fillId="9" borderId="11" xfId="3" applyNumberFormat="1" applyFont="1" applyFill="1" applyBorder="1" applyAlignment="1" applyProtection="1">
      <alignment horizontal="right" vertical="center"/>
    </xf>
    <xf numFmtId="3" fontId="50" fillId="4" borderId="17" xfId="3" applyNumberFormat="1" applyFont="1" applyFill="1" applyBorder="1" applyAlignment="1" applyProtection="1">
      <alignment horizontal="right" vertical="center"/>
    </xf>
    <xf numFmtId="3" fontId="50" fillId="4" borderId="13" xfId="3" applyNumberFormat="1" applyFont="1" applyFill="1" applyBorder="1" applyAlignment="1" applyProtection="1">
      <alignment horizontal="right" vertical="center"/>
    </xf>
    <xf numFmtId="3" fontId="50" fillId="4" borderId="14" xfId="3" applyNumberFormat="1" applyFont="1" applyFill="1" applyBorder="1" applyAlignment="1" applyProtection="1">
      <alignment horizontal="right" vertical="center"/>
    </xf>
    <xf numFmtId="0" fontId="65" fillId="4" borderId="0" xfId="3" quotePrefix="1" applyFont="1" applyFill="1" applyBorder="1" applyAlignment="1">
      <alignment horizontal="left" vertical="center" wrapText="1" indent="1"/>
    </xf>
    <xf numFmtId="3" fontId="51" fillId="7" borderId="17" xfId="3" applyNumberFormat="1" applyFont="1" applyFill="1" applyBorder="1" applyAlignment="1" applyProtection="1">
      <alignment vertical="center"/>
      <protection locked="0"/>
    </xf>
    <xf numFmtId="3" fontId="51" fillId="7" borderId="13" xfId="3" applyNumberFormat="1" applyFont="1" applyFill="1" applyBorder="1" applyAlignment="1" applyProtection="1">
      <alignment vertical="center"/>
      <protection locked="0"/>
    </xf>
    <xf numFmtId="3" fontId="51" fillId="7" borderId="11" xfId="3" applyNumberFormat="1" applyFont="1" applyFill="1" applyBorder="1" applyAlignment="1" applyProtection="1">
      <alignment vertical="center"/>
      <protection locked="0"/>
    </xf>
    <xf numFmtId="3" fontId="51" fillId="7" borderId="17" xfId="3" applyNumberFormat="1" applyFont="1" applyFill="1" applyBorder="1" applyAlignment="1">
      <alignment vertical="center"/>
    </xf>
    <xf numFmtId="3" fontId="51" fillId="7" borderId="13" xfId="3" applyNumberFormat="1" applyFont="1" applyFill="1" applyBorder="1" applyAlignment="1">
      <alignment vertical="center"/>
    </xf>
    <xf numFmtId="3" fontId="51" fillId="7" borderId="14" xfId="3" applyNumberFormat="1" applyFont="1" applyFill="1" applyBorder="1" applyAlignment="1">
      <alignment vertical="center"/>
    </xf>
    <xf numFmtId="3" fontId="50" fillId="7" borderId="17" xfId="3" applyNumberFormat="1" applyFont="1" applyFill="1" applyBorder="1" applyAlignment="1">
      <alignment horizontal="right" vertical="center"/>
    </xf>
    <xf numFmtId="3" fontId="50" fillId="7" borderId="13" xfId="3" applyNumberFormat="1" applyFont="1" applyFill="1" applyBorder="1" applyAlignment="1">
      <alignment horizontal="right" vertical="center"/>
    </xf>
    <xf numFmtId="3" fontId="50" fillId="7" borderId="11" xfId="3" applyNumberFormat="1" applyFont="1" applyFill="1" applyBorder="1" applyAlignment="1">
      <alignment horizontal="right" vertical="center"/>
    </xf>
    <xf numFmtId="3" fontId="50" fillId="7" borderId="14" xfId="3" applyNumberFormat="1" applyFont="1" applyFill="1" applyBorder="1" applyAlignment="1">
      <alignment horizontal="right" vertical="center"/>
    </xf>
    <xf numFmtId="3" fontId="8" fillId="13" borderId="0" xfId="3" applyNumberFormat="1" applyFont="1" applyFill="1" applyBorder="1" applyAlignment="1">
      <alignment vertical="center"/>
    </xf>
    <xf numFmtId="0" fontId="16" fillId="0" borderId="0" xfId="0" applyNumberFormat="1" applyFont="1" applyAlignment="1">
      <alignment wrapText="1"/>
    </xf>
    <xf numFmtId="0" fontId="16" fillId="4" borderId="0" xfId="0" applyNumberFormat="1" applyFont="1" applyFill="1" applyAlignment="1"/>
    <xf numFmtId="0" fontId="11" fillId="4" borderId="65" xfId="5" applyFont="1" applyFill="1" applyBorder="1" applyAlignment="1">
      <alignment horizontal="center" wrapText="1"/>
    </xf>
    <xf numFmtId="0" fontId="11" fillId="4" borderId="34" xfId="5" applyFont="1" applyFill="1" applyBorder="1" applyAlignment="1">
      <alignment horizontal="center"/>
    </xf>
    <xf numFmtId="0" fontId="11" fillId="9" borderId="35" xfId="5" applyFont="1" applyFill="1" applyBorder="1" applyAlignment="1">
      <alignment horizontal="center"/>
    </xf>
    <xf numFmtId="0" fontId="11" fillId="9" borderId="36" xfId="5" applyFont="1" applyFill="1" applyBorder="1" applyAlignment="1">
      <alignment horizontal="center"/>
    </xf>
    <xf numFmtId="0" fontId="11" fillId="9" borderId="65" xfId="5" applyFont="1" applyFill="1" applyBorder="1" applyAlignment="1">
      <alignment horizontal="center"/>
    </xf>
    <xf numFmtId="0" fontId="11" fillId="13" borderId="35" xfId="5" applyFont="1" applyFill="1" applyBorder="1" applyAlignment="1">
      <alignment horizontal="center"/>
    </xf>
    <xf numFmtId="0" fontId="11" fillId="13" borderId="36" xfId="5" applyFont="1" applyFill="1" applyBorder="1" applyAlignment="1">
      <alignment horizontal="center"/>
    </xf>
    <xf numFmtId="0" fontId="11" fillId="13" borderId="37" xfId="5" applyFont="1" applyFill="1" applyBorder="1" applyAlignment="1">
      <alignment horizontal="center"/>
    </xf>
    <xf numFmtId="9" fontId="8" fillId="9" borderId="14" xfId="3" applyNumberFormat="1" applyFont="1" applyFill="1" applyBorder="1" applyAlignment="1">
      <alignment horizontal="right" vertical="center"/>
    </xf>
    <xf numFmtId="9" fontId="8" fillId="4" borderId="17" xfId="3" applyNumberFormat="1" applyFont="1" applyFill="1" applyBorder="1" applyAlignment="1">
      <alignment horizontal="right" vertical="center"/>
    </xf>
    <xf numFmtId="9" fontId="8" fillId="4" borderId="13" xfId="3" applyNumberFormat="1" applyFont="1" applyFill="1" applyBorder="1" applyAlignment="1">
      <alignment horizontal="right" vertical="center"/>
    </xf>
    <xf numFmtId="9" fontId="8" fillId="4" borderId="14" xfId="3" applyNumberFormat="1" applyFont="1" applyFill="1" applyBorder="1" applyAlignment="1">
      <alignment horizontal="right" vertical="center"/>
    </xf>
    <xf numFmtId="3" fontId="21" fillId="11" borderId="17" xfId="3" applyNumberFormat="1" applyFont="1" applyFill="1" applyBorder="1" applyAlignment="1">
      <alignment horizontal="right" vertical="center"/>
    </xf>
    <xf numFmtId="3" fontId="21" fillId="11" borderId="13" xfId="3" applyNumberFormat="1" applyFont="1" applyFill="1" applyBorder="1" applyAlignment="1">
      <alignment horizontal="right" vertical="center"/>
    </xf>
    <xf numFmtId="3" fontId="21" fillId="11" borderId="14" xfId="3" applyNumberFormat="1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/>
    </xf>
    <xf numFmtId="4" fontId="8" fillId="9" borderId="13" xfId="3" applyNumberFormat="1" applyFont="1" applyFill="1" applyBorder="1" applyAlignment="1">
      <alignment horizontal="right" vertical="center"/>
    </xf>
    <xf numFmtId="4" fontId="8" fillId="9" borderId="14" xfId="3" applyNumberFormat="1" applyFont="1" applyFill="1" applyBorder="1" applyAlignment="1">
      <alignment horizontal="right" vertical="center"/>
    </xf>
    <xf numFmtId="4" fontId="8" fillId="4" borderId="17" xfId="3" applyNumberFormat="1" applyFont="1" applyFill="1" applyBorder="1" applyAlignment="1">
      <alignment horizontal="right" vertical="center"/>
    </xf>
    <xf numFmtId="4" fontId="8" fillId="4" borderId="13" xfId="3" applyNumberFormat="1" applyFont="1" applyFill="1" applyBorder="1" applyAlignment="1">
      <alignment horizontal="right" vertical="center"/>
    </xf>
    <xf numFmtId="4" fontId="8" fillId="4" borderId="14" xfId="3" applyNumberFormat="1" applyFont="1" applyFill="1" applyBorder="1" applyAlignment="1">
      <alignment horizontal="right" vertical="center"/>
    </xf>
    <xf numFmtId="4" fontId="8" fillId="9" borderId="11" xfId="3" applyNumberFormat="1" applyFont="1" applyFill="1" applyBorder="1" applyAlignment="1">
      <alignment horizontal="right" vertical="center"/>
    </xf>
    <xf numFmtId="4" fontId="8" fillId="13" borderId="17" xfId="3" applyNumberFormat="1" applyFont="1" applyFill="1" applyBorder="1" applyAlignment="1">
      <alignment horizontal="right" vertical="center"/>
    </xf>
    <xf numFmtId="4" fontId="8" fillId="13" borderId="13" xfId="3" applyNumberFormat="1" applyFont="1" applyFill="1" applyBorder="1" applyAlignment="1">
      <alignment horizontal="right" vertical="center"/>
    </xf>
    <xf numFmtId="4" fontId="8" fillId="13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left" vertical="justify"/>
    </xf>
    <xf numFmtId="165" fontId="8" fillId="9" borderId="17" xfId="6" applyNumberFormat="1" applyFont="1" applyFill="1" applyBorder="1" applyAlignment="1" applyProtection="1">
      <alignment horizontal="right" vertical="center"/>
      <protection hidden="1"/>
    </xf>
    <xf numFmtId="165" fontId="8" fillId="9" borderId="13" xfId="6" applyNumberFormat="1" applyFont="1" applyFill="1" applyBorder="1" applyAlignment="1" applyProtection="1">
      <alignment horizontal="right" vertical="center"/>
      <protection hidden="1"/>
    </xf>
    <xf numFmtId="165" fontId="8" fillId="9" borderId="14" xfId="6" applyNumberFormat="1" applyFont="1" applyFill="1" applyBorder="1" applyAlignment="1" applyProtection="1">
      <alignment horizontal="right" vertical="center"/>
      <protection hidden="1"/>
    </xf>
    <xf numFmtId="165" fontId="8" fillId="4" borderId="17" xfId="6" applyNumberFormat="1" applyFont="1" applyFill="1" applyBorder="1" applyAlignment="1" applyProtection="1">
      <alignment horizontal="right" vertical="center"/>
      <protection hidden="1"/>
    </xf>
    <xf numFmtId="165" fontId="8" fillId="4" borderId="13" xfId="6" applyNumberFormat="1" applyFont="1" applyFill="1" applyBorder="1" applyAlignment="1" applyProtection="1">
      <alignment horizontal="right" vertical="center"/>
      <protection hidden="1"/>
    </xf>
    <xf numFmtId="165" fontId="8" fillId="4" borderId="14" xfId="6" applyNumberFormat="1" applyFont="1" applyFill="1" applyBorder="1" applyAlignment="1" applyProtection="1">
      <alignment horizontal="right" vertical="center"/>
      <protection hidden="1"/>
    </xf>
    <xf numFmtId="168" fontId="8" fillId="9" borderId="17" xfId="6" applyNumberFormat="1" applyFont="1" applyFill="1" applyBorder="1" applyAlignment="1" applyProtection="1">
      <alignment horizontal="right" vertical="center"/>
      <protection hidden="1"/>
    </xf>
    <xf numFmtId="168" fontId="8" fillId="9" borderId="13" xfId="6" applyNumberFormat="1" applyFont="1" applyFill="1" applyBorder="1" applyAlignment="1" applyProtection="1">
      <alignment horizontal="right" vertical="center"/>
      <protection hidden="1"/>
    </xf>
    <xf numFmtId="168" fontId="8" fillId="9" borderId="14" xfId="6" applyNumberFormat="1" applyFont="1" applyFill="1" applyBorder="1" applyAlignment="1" applyProtection="1">
      <alignment horizontal="right" vertical="center"/>
      <protection hidden="1"/>
    </xf>
    <xf numFmtId="168" fontId="8" fillId="4" borderId="17" xfId="6" applyNumberFormat="1" applyFont="1" applyFill="1" applyBorder="1" applyAlignment="1" applyProtection="1">
      <alignment horizontal="right" vertical="center"/>
      <protection hidden="1"/>
    </xf>
    <xf numFmtId="168" fontId="8" fillId="4" borderId="13" xfId="6" applyNumberFormat="1" applyFont="1" applyFill="1" applyBorder="1" applyAlignment="1" applyProtection="1">
      <alignment horizontal="right" vertical="center"/>
      <protection hidden="1"/>
    </xf>
    <xf numFmtId="168" fontId="8" fillId="4" borderId="14" xfId="6" applyNumberFormat="1" applyFont="1" applyFill="1" applyBorder="1" applyAlignment="1" applyProtection="1">
      <alignment horizontal="right" vertical="center"/>
      <protection hidden="1"/>
    </xf>
    <xf numFmtId="3" fontId="8" fillId="9" borderId="14" xfId="3" applyNumberFormat="1" applyFont="1" applyFill="1" applyBorder="1" applyAlignment="1">
      <alignment horizontal="right" vertical="center"/>
    </xf>
    <xf numFmtId="0" fontId="66" fillId="4" borderId="0" xfId="3" applyFont="1" applyFill="1" applyBorder="1" applyAlignment="1">
      <alignment vertical="center" wrapText="1"/>
    </xf>
    <xf numFmtId="0" fontId="67" fillId="9" borderId="17" xfId="3" applyFont="1" applyFill="1" applyBorder="1" applyAlignment="1">
      <alignment horizontal="right" vertical="center"/>
    </xf>
    <xf numFmtId="0" fontId="8" fillId="9" borderId="13" xfId="3" applyFont="1" applyFill="1" applyBorder="1" applyAlignment="1">
      <alignment horizontal="right" vertical="center"/>
    </xf>
    <xf numFmtId="0" fontId="8" fillId="9" borderId="14" xfId="3" applyFont="1" applyFill="1" applyBorder="1" applyAlignment="1">
      <alignment horizontal="right" vertical="center"/>
    </xf>
    <xf numFmtId="0" fontId="8" fillId="4" borderId="17" xfId="3" applyFont="1" applyFill="1" applyBorder="1" applyAlignment="1">
      <alignment horizontal="right" vertical="center"/>
    </xf>
    <xf numFmtId="0" fontId="8" fillId="4" borderId="13" xfId="3" applyFont="1" applyFill="1" applyBorder="1" applyAlignment="1">
      <alignment horizontal="right" vertical="center"/>
    </xf>
    <xf numFmtId="0" fontId="8" fillId="4" borderId="14" xfId="3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 wrapText="1"/>
    </xf>
    <xf numFmtId="4" fontId="8" fillId="9" borderId="13" xfId="3" applyNumberFormat="1" applyFont="1" applyFill="1" applyBorder="1" applyAlignment="1">
      <alignment horizontal="right" vertical="center" wrapText="1"/>
    </xf>
    <xf numFmtId="4" fontId="8" fillId="9" borderId="14" xfId="3" applyNumberFormat="1" applyFont="1" applyFill="1" applyBorder="1" applyAlignment="1">
      <alignment horizontal="right" vertical="center" wrapText="1"/>
    </xf>
    <xf numFmtId="4" fontId="8" fillId="4" borderId="17" xfId="3" applyNumberFormat="1" applyFont="1" applyFill="1" applyBorder="1" applyAlignment="1">
      <alignment horizontal="right" vertical="center" wrapText="1"/>
    </xf>
    <xf numFmtId="4" fontId="8" fillId="4" borderId="13" xfId="3" applyNumberFormat="1" applyFont="1" applyFill="1" applyBorder="1" applyAlignment="1">
      <alignment horizontal="right" vertical="center" wrapText="1"/>
    </xf>
    <xf numFmtId="4" fontId="8" fillId="4" borderId="14" xfId="3" applyNumberFormat="1" applyFont="1" applyFill="1" applyBorder="1" applyAlignment="1">
      <alignment horizontal="right" vertical="center" wrapText="1"/>
    </xf>
    <xf numFmtId="0" fontId="8" fillId="4" borderId="44" xfId="3" applyFont="1" applyFill="1" applyBorder="1" applyAlignment="1">
      <alignment vertical="center" wrapText="1"/>
    </xf>
    <xf numFmtId="0" fontId="11" fillId="9" borderId="67" xfId="3" applyNumberFormat="1" applyFont="1" applyFill="1" applyBorder="1" applyAlignment="1">
      <alignment horizontal="center" vertical="center" wrapText="1"/>
    </xf>
    <xf numFmtId="0" fontId="11" fillId="9" borderId="68" xfId="3" applyNumberFormat="1" applyFont="1" applyFill="1" applyBorder="1" applyAlignment="1">
      <alignment horizontal="center" vertical="center" wrapText="1"/>
    </xf>
    <xf numFmtId="0" fontId="11" fillId="8" borderId="69" xfId="3" applyNumberFormat="1" applyFont="1" applyFill="1" applyBorder="1" applyAlignment="1">
      <alignment horizontal="center" vertical="center" wrapText="1"/>
    </xf>
    <xf numFmtId="0" fontId="11" fillId="8" borderId="67" xfId="3" applyNumberFormat="1" applyFont="1" applyFill="1" applyBorder="1" applyAlignment="1">
      <alignment horizontal="center" vertical="center" wrapText="1"/>
    </xf>
    <xf numFmtId="0" fontId="11" fillId="8" borderId="70" xfId="3" applyNumberFormat="1" applyFont="1" applyFill="1" applyBorder="1" applyAlignment="1">
      <alignment horizontal="center" vertical="center" wrapText="1"/>
    </xf>
    <xf numFmtId="4" fontId="8" fillId="9" borderId="17" xfId="3" applyNumberFormat="1" applyFont="1" applyFill="1" applyBorder="1" applyAlignment="1">
      <alignment vertical="center" wrapText="1"/>
    </xf>
    <xf numFmtId="4" fontId="8" fillId="9" borderId="13" xfId="3" applyNumberFormat="1" applyFont="1" applyFill="1" applyBorder="1" applyAlignment="1">
      <alignment vertical="center" wrapText="1"/>
    </xf>
    <xf numFmtId="4" fontId="8" fillId="9" borderId="11" xfId="3" applyNumberFormat="1" applyFont="1" applyFill="1" applyBorder="1" applyAlignment="1">
      <alignment vertical="center" wrapText="1"/>
    </xf>
    <xf numFmtId="4" fontId="8" fillId="4" borderId="17" xfId="3" applyNumberFormat="1" applyFont="1" applyFill="1" applyBorder="1" applyAlignment="1">
      <alignment vertical="center" wrapText="1"/>
    </xf>
    <xf numFmtId="4" fontId="8" fillId="4" borderId="13" xfId="3" applyNumberFormat="1" applyFont="1" applyFill="1" applyBorder="1" applyAlignment="1">
      <alignment vertical="center" wrapText="1"/>
    </xf>
    <xf numFmtId="4" fontId="8" fillId="4" borderId="14" xfId="3" applyNumberFormat="1" applyFont="1" applyFill="1" applyBorder="1" applyAlignment="1">
      <alignment vertical="center" wrapText="1"/>
    </xf>
    <xf numFmtId="0" fontId="11" fillId="4" borderId="64" xfId="5" applyFont="1" applyFill="1" applyBorder="1" applyAlignment="1">
      <alignment horizontal="center"/>
    </xf>
    <xf numFmtId="165" fontId="11" fillId="9" borderId="35" xfId="5" applyNumberFormat="1" applyFont="1" applyFill="1" applyBorder="1" applyAlignment="1">
      <alignment horizontal="right"/>
    </xf>
    <xf numFmtId="165" fontId="11" fillId="9" borderId="36" xfId="5" applyNumberFormat="1" applyFont="1" applyFill="1" applyBorder="1" applyAlignment="1">
      <alignment horizontal="right"/>
    </xf>
    <xf numFmtId="165" fontId="11" fillId="9" borderId="65" xfId="5" applyNumberFormat="1" applyFont="1" applyFill="1" applyBorder="1" applyAlignment="1">
      <alignment horizontal="right"/>
    </xf>
    <xf numFmtId="165" fontId="11" fillId="0" borderId="35" xfId="5" applyNumberFormat="1" applyFont="1" applyFill="1" applyBorder="1" applyAlignment="1">
      <alignment horizontal="right"/>
    </xf>
    <xf numFmtId="165" fontId="11" fillId="0" borderId="36" xfId="5" applyNumberFormat="1" applyFont="1" applyFill="1" applyBorder="1" applyAlignment="1">
      <alignment horizontal="right"/>
    </xf>
    <xf numFmtId="0" fontId="21" fillId="11" borderId="43" xfId="3" applyFont="1" applyFill="1" applyBorder="1" applyAlignment="1">
      <alignment horizontal="center" vertical="center" wrapText="1"/>
    </xf>
    <xf numFmtId="0" fontId="8" fillId="4" borderId="43" xfId="3" applyFont="1" applyFill="1" applyBorder="1" applyAlignment="1">
      <alignment vertical="center" wrapText="1"/>
    </xf>
    <xf numFmtId="165" fontId="8" fillId="7" borderId="17" xfId="3" applyNumberFormat="1" applyFont="1" applyFill="1" applyBorder="1" applyAlignment="1">
      <alignment horizontal="right" vertical="center"/>
    </xf>
    <xf numFmtId="165" fontId="8" fillId="7" borderId="13" xfId="3" applyNumberFormat="1" applyFont="1" applyFill="1" applyBorder="1" applyAlignment="1">
      <alignment horizontal="right" vertical="center"/>
    </xf>
    <xf numFmtId="165" fontId="8" fillId="7" borderId="14" xfId="3" applyNumberFormat="1" applyFont="1" applyFill="1" applyBorder="1" applyAlignment="1">
      <alignment horizontal="right" vertical="center"/>
    </xf>
    <xf numFmtId="165" fontId="8" fillId="0" borderId="17" xfId="3" applyNumberFormat="1" applyFont="1" applyFill="1" applyBorder="1" applyAlignment="1">
      <alignment horizontal="right" vertical="center"/>
    </xf>
    <xf numFmtId="165" fontId="8" fillId="0" borderId="13" xfId="3" applyNumberFormat="1" applyFont="1" applyFill="1" applyBorder="1" applyAlignment="1">
      <alignment horizontal="right" vertical="center"/>
    </xf>
    <xf numFmtId="165" fontId="8" fillId="0" borderId="14" xfId="3" applyNumberFormat="1" applyFont="1" applyFill="1" applyBorder="1" applyAlignment="1">
      <alignment horizontal="right" vertical="center"/>
    </xf>
    <xf numFmtId="165" fontId="8" fillId="7" borderId="17" xfId="6" applyNumberFormat="1" applyFont="1" applyFill="1" applyBorder="1" applyAlignment="1">
      <alignment horizontal="right" vertical="center"/>
    </xf>
    <xf numFmtId="165" fontId="8" fillId="7" borderId="13" xfId="6" applyNumberFormat="1" applyFont="1" applyFill="1" applyBorder="1" applyAlignment="1">
      <alignment horizontal="right" vertical="center"/>
    </xf>
    <xf numFmtId="165" fontId="8" fillId="7" borderId="14" xfId="6" applyNumberFormat="1" applyFont="1" applyFill="1" applyBorder="1" applyAlignment="1">
      <alignment horizontal="right" vertical="center"/>
    </xf>
    <xf numFmtId="165" fontId="8" fillId="7" borderId="15" xfId="6" applyNumberFormat="1" applyFont="1" applyFill="1" applyBorder="1" applyAlignment="1">
      <alignment horizontal="right" vertical="center"/>
    </xf>
    <xf numFmtId="165" fontId="8" fillId="7" borderId="0" xfId="3" applyNumberFormat="1" applyFont="1" applyFill="1" applyBorder="1" applyAlignment="1">
      <alignment horizontal="right" vertical="center"/>
    </xf>
    <xf numFmtId="4" fontId="8" fillId="4" borderId="71" xfId="3" applyNumberFormat="1" applyFont="1" applyFill="1" applyBorder="1" applyAlignment="1">
      <alignment vertical="center" wrapText="1"/>
    </xf>
    <xf numFmtId="165" fontId="8" fillId="7" borderId="39" xfId="3" applyNumberFormat="1" applyFont="1" applyFill="1" applyBorder="1" applyAlignment="1">
      <alignment horizontal="right" vertical="center"/>
    </xf>
    <xf numFmtId="165" fontId="8" fillId="7" borderId="40" xfId="3" applyNumberFormat="1" applyFont="1" applyFill="1" applyBorder="1" applyAlignment="1">
      <alignment horizontal="right" vertical="center"/>
    </xf>
    <xf numFmtId="165" fontId="8" fillId="7" borderId="41" xfId="3" applyNumberFormat="1" applyFont="1" applyFill="1" applyBorder="1" applyAlignment="1">
      <alignment horizontal="right" vertical="center"/>
    </xf>
    <xf numFmtId="165" fontId="8" fillId="7" borderId="38" xfId="3" applyNumberFormat="1" applyFont="1" applyFill="1" applyBorder="1" applyAlignment="1">
      <alignment horizontal="right" vertical="center"/>
    </xf>
    <xf numFmtId="0" fontId="8" fillId="4" borderId="43" xfId="3" applyFont="1" applyFill="1" applyBorder="1" applyAlignment="1">
      <alignment vertical="center"/>
    </xf>
    <xf numFmtId="0" fontId="18" fillId="4" borderId="43" xfId="3" applyFont="1" applyFill="1" applyBorder="1" applyAlignment="1">
      <alignment vertical="center"/>
    </xf>
    <xf numFmtId="0" fontId="14" fillId="10" borderId="4" xfId="0" applyNumberFormat="1" applyFont="1" applyFill="1" applyBorder="1" applyAlignment="1">
      <alignment vertical="center" wrapText="1"/>
    </xf>
    <xf numFmtId="0" fontId="8" fillId="4" borderId="34" xfId="3" applyFont="1" applyFill="1" applyBorder="1" applyAlignment="1">
      <alignment vertical="center"/>
    </xf>
    <xf numFmtId="0" fontId="8" fillId="4" borderId="33" xfId="3" applyFont="1" applyFill="1" applyBorder="1" applyAlignment="1">
      <alignment vertical="center" wrapText="1"/>
    </xf>
    <xf numFmtId="0" fontId="11" fillId="4" borderId="12" xfId="0" applyNumberFormat="1" applyFont="1" applyFill="1" applyBorder="1" applyAlignment="1">
      <alignment wrapText="1"/>
    </xf>
    <xf numFmtId="0" fontId="16" fillId="4" borderId="12" xfId="0" applyNumberFormat="1" applyFont="1" applyFill="1" applyBorder="1" applyAlignment="1">
      <alignment wrapText="1"/>
    </xf>
    <xf numFmtId="0" fontId="19" fillId="4" borderId="12" xfId="0" applyNumberFormat="1" applyFont="1" applyFill="1" applyBorder="1" applyAlignment="1">
      <alignment wrapText="1"/>
    </xf>
    <xf numFmtId="0" fontId="20" fillId="4" borderId="12" xfId="0" applyNumberFormat="1" applyFont="1" applyFill="1" applyBorder="1" applyAlignment="1">
      <alignment wrapText="1"/>
    </xf>
    <xf numFmtId="0" fontId="20" fillId="4" borderId="4" xfId="0" applyNumberFormat="1" applyFont="1" applyFill="1" applyBorder="1" applyAlignment="1">
      <alignment wrapText="1"/>
    </xf>
    <xf numFmtId="0" fontId="18" fillId="4" borderId="66" xfId="3" applyFont="1" applyFill="1" applyBorder="1" applyAlignment="1">
      <alignment horizontal="center" vertical="center"/>
    </xf>
    <xf numFmtId="4" fontId="19" fillId="7" borderId="4" xfId="6" applyNumberFormat="1" applyFont="1" applyFill="1" applyBorder="1"/>
    <xf numFmtId="9" fontId="19" fillId="4" borderId="40" xfId="6" applyFont="1" applyFill="1" applyBorder="1" applyAlignment="1">
      <alignment horizontal="right"/>
    </xf>
    <xf numFmtId="9" fontId="19" fillId="4" borderId="41" xfId="6" applyFont="1" applyFill="1" applyBorder="1" applyAlignment="1">
      <alignment horizontal="right"/>
    </xf>
    <xf numFmtId="9" fontId="19" fillId="4" borderId="72" xfId="6" applyFont="1" applyFill="1" applyBorder="1" applyAlignment="1">
      <alignment horizontal="right"/>
    </xf>
    <xf numFmtId="0" fontId="14" fillId="10" borderId="64" xfId="3" applyFont="1" applyFill="1" applyBorder="1" applyAlignment="1">
      <alignment vertical="center" wrapText="1"/>
    </xf>
    <xf numFmtId="0" fontId="12" fillId="4" borderId="43" xfId="3" applyFont="1" applyFill="1" applyBorder="1" applyAlignment="1">
      <alignment vertical="center"/>
    </xf>
    <xf numFmtId="0" fontId="13" fillId="4" borderId="34" xfId="3" applyFont="1" applyFill="1" applyBorder="1" applyAlignment="1">
      <alignment vertical="center" wrapText="1"/>
    </xf>
    <xf numFmtId="0" fontId="21" fillId="11" borderId="73" xfId="3" applyFont="1" applyFill="1" applyBorder="1" applyAlignment="1">
      <alignment horizontal="center" vertical="center"/>
    </xf>
    <xf numFmtId="3" fontId="21" fillId="11" borderId="19" xfId="3" applyNumberFormat="1" applyFont="1" applyFill="1" applyBorder="1" applyAlignment="1">
      <alignment vertical="center"/>
    </xf>
    <xf numFmtId="3" fontId="21" fillId="11" borderId="20" xfId="3" applyNumberFormat="1" applyFont="1" applyFill="1" applyBorder="1" applyAlignment="1">
      <alignment vertical="center"/>
    </xf>
    <xf numFmtId="3" fontId="21" fillId="11" borderId="74" xfId="3" applyNumberFormat="1" applyFont="1" applyFill="1" applyBorder="1" applyAlignment="1">
      <alignment vertical="center"/>
    </xf>
    <xf numFmtId="3" fontId="21" fillId="11" borderId="75" xfId="3" applyNumberFormat="1" applyFont="1" applyFill="1" applyBorder="1" applyAlignment="1">
      <alignment vertical="center"/>
    </xf>
    <xf numFmtId="3" fontId="21" fillId="11" borderId="76" xfId="3" applyNumberFormat="1" applyFont="1" applyFill="1" applyBorder="1" applyAlignment="1">
      <alignment vertical="center"/>
    </xf>
    <xf numFmtId="4" fontId="8" fillId="9" borderId="35" xfId="3" applyNumberFormat="1" applyFont="1" applyFill="1" applyBorder="1" applyAlignment="1">
      <alignment vertical="center"/>
    </xf>
    <xf numFmtId="0" fontId="8" fillId="9" borderId="36" xfId="3" applyFont="1" applyFill="1" applyBorder="1" applyAlignment="1">
      <alignment vertical="center"/>
    </xf>
    <xf numFmtId="0" fontId="18" fillId="4" borderId="77" xfId="3" applyFont="1" applyFill="1" applyBorder="1" applyAlignment="1">
      <alignment horizontal="center" vertical="center"/>
    </xf>
    <xf numFmtId="3" fontId="18" fillId="9" borderId="75" xfId="3" applyNumberFormat="1" applyFont="1" applyFill="1" applyBorder="1" applyAlignment="1">
      <alignment vertical="center"/>
    </xf>
    <xf numFmtId="3" fontId="18" fillId="9" borderId="76" xfId="3" applyNumberFormat="1" applyFont="1" applyFill="1" applyBorder="1" applyAlignment="1">
      <alignment vertical="center"/>
    </xf>
    <xf numFmtId="3" fontId="18" fillId="9" borderId="74" xfId="3" applyNumberFormat="1" applyFont="1" applyFill="1" applyBorder="1" applyAlignment="1">
      <alignment vertical="center"/>
    </xf>
    <xf numFmtId="3" fontId="18" fillId="4" borderId="75" xfId="3" applyNumberFormat="1" applyFont="1" applyFill="1" applyBorder="1" applyAlignment="1">
      <alignment vertical="center"/>
    </xf>
    <xf numFmtId="3" fontId="18" fillId="4" borderId="76" xfId="3" applyNumberFormat="1" applyFont="1" applyFill="1" applyBorder="1" applyAlignment="1">
      <alignment vertical="center"/>
    </xf>
    <xf numFmtId="3" fontId="18" fillId="4" borderId="74" xfId="3" applyNumberFormat="1" applyFont="1" applyFill="1" applyBorder="1" applyAlignment="1">
      <alignment vertical="center"/>
    </xf>
    <xf numFmtId="0" fontId="15" fillId="10" borderId="39" xfId="0" applyNumberFormat="1" applyFont="1" applyFill="1" applyBorder="1" applyAlignment="1">
      <alignment vertical="center" wrapText="1"/>
    </xf>
    <xf numFmtId="0" fontId="21" fillId="4" borderId="17" xfId="3" applyFont="1" applyFill="1" applyBorder="1" applyAlignment="1">
      <alignment vertical="center" wrapText="1"/>
    </xf>
    <xf numFmtId="0" fontId="18" fillId="4" borderId="19" xfId="3" applyFont="1" applyFill="1" applyBorder="1" applyAlignment="1">
      <alignment horizontal="left" vertical="center" wrapText="1" indent="1"/>
    </xf>
    <xf numFmtId="0" fontId="18" fillId="4" borderId="23" xfId="3" applyFont="1" applyFill="1" applyBorder="1" applyAlignment="1">
      <alignment horizontal="left" vertical="center" wrapText="1" indent="1"/>
    </xf>
    <xf numFmtId="0" fontId="21" fillId="11" borderId="56" xfId="3" applyFont="1" applyFill="1" applyBorder="1" applyAlignment="1">
      <alignment vertical="center" wrapText="1"/>
    </xf>
    <xf numFmtId="0" fontId="8" fillId="4" borderId="19" xfId="3" applyFont="1" applyFill="1" applyBorder="1" applyAlignment="1">
      <alignment horizontal="left" vertical="center" wrapText="1" indent="1"/>
    </xf>
    <xf numFmtId="0" fontId="8" fillId="4" borderId="23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vertical="center" wrapText="1"/>
    </xf>
    <xf numFmtId="0" fontId="18" fillId="4" borderId="17" xfId="3" applyFont="1" applyFill="1" applyBorder="1" applyAlignment="1">
      <alignment vertical="center" wrapText="1"/>
    </xf>
    <xf numFmtId="0" fontId="21" fillId="11" borderId="75" xfId="3" applyFont="1" applyFill="1" applyBorder="1" applyAlignment="1">
      <alignment vertical="center" wrapText="1"/>
    </xf>
    <xf numFmtId="0" fontId="8" fillId="4" borderId="35" xfId="3" applyFont="1" applyFill="1" applyBorder="1" applyAlignment="1">
      <alignment vertical="center" wrapText="1"/>
    </xf>
    <xf numFmtId="0" fontId="8" fillId="12" borderId="17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horizontal="left" vertical="center" wrapText="1" indent="1"/>
    </xf>
    <xf numFmtId="0" fontId="23" fillId="4" borderId="17" xfId="3" applyFont="1" applyFill="1" applyBorder="1" applyAlignment="1">
      <alignment horizontal="left" vertical="center" wrapText="1" indent="1"/>
    </xf>
    <xf numFmtId="0" fontId="23" fillId="12" borderId="17" xfId="3" applyFont="1" applyFill="1" applyBorder="1" applyAlignment="1">
      <alignment horizontal="left" vertical="center" wrapText="1" indent="2"/>
    </xf>
    <xf numFmtId="0" fontId="11" fillId="4" borderId="19" xfId="3" applyFont="1" applyFill="1" applyBorder="1" applyAlignment="1">
      <alignment vertical="center" wrapText="1"/>
    </xf>
    <xf numFmtId="0" fontId="18" fillId="4" borderId="23" xfId="3" applyFont="1" applyFill="1" applyBorder="1" applyAlignment="1">
      <alignment horizontal="left" vertical="center" wrapText="1"/>
    </xf>
    <xf numFmtId="0" fontId="18" fillId="4" borderId="17" xfId="3" applyFont="1" applyFill="1" applyBorder="1" applyAlignment="1">
      <alignment horizontal="left" vertical="center" wrapText="1"/>
    </xf>
    <xf numFmtId="0" fontId="18" fillId="4" borderId="75" xfId="3" applyFont="1" applyFill="1" applyBorder="1" applyAlignment="1">
      <alignment horizontal="left" vertical="center" wrapText="1"/>
    </xf>
    <xf numFmtId="0" fontId="21" fillId="4" borderId="43" xfId="3" applyFont="1" applyFill="1" applyBorder="1" applyAlignment="1" applyProtection="1">
      <alignment vertical="center"/>
    </xf>
    <xf numFmtId="0" fontId="8" fillId="4" borderId="15" xfId="3" applyFont="1" applyFill="1" applyBorder="1" applyAlignment="1">
      <alignment vertical="center" wrapText="1"/>
    </xf>
    <xf numFmtId="0" fontId="18" fillId="4" borderId="15" xfId="3" applyFont="1" applyFill="1" applyBorder="1" applyAlignment="1">
      <alignment vertical="center" wrapText="1"/>
    </xf>
    <xf numFmtId="0" fontId="21" fillId="4" borderId="15" xfId="3" applyFont="1" applyFill="1" applyBorder="1" applyAlignment="1">
      <alignment vertical="center" wrapText="1"/>
    </xf>
    <xf numFmtId="0" fontId="25" fillId="4" borderId="78" xfId="2" applyFont="1" applyFill="1" applyBorder="1" applyAlignment="1" applyProtection="1">
      <alignment horizontal="left" vertical="center" wrapText="1"/>
    </xf>
    <xf numFmtId="0" fontId="11" fillId="11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vertical="center" wrapText="1"/>
    </xf>
    <xf numFmtId="0" fontId="16" fillId="4" borderId="15" xfId="2" applyFont="1" applyFill="1" applyBorder="1" applyAlignment="1" applyProtection="1">
      <alignment vertical="center" wrapText="1"/>
    </xf>
    <xf numFmtId="0" fontId="11" fillId="4" borderId="15" xfId="2" applyFont="1" applyFill="1" applyBorder="1" applyAlignment="1" applyProtection="1">
      <alignment vertical="center" wrapText="1"/>
    </xf>
    <xf numFmtId="0" fontId="28" fillId="4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horizontal="left" vertical="center" wrapText="1" indent="1"/>
    </xf>
    <xf numFmtId="0" fontId="29" fillId="11" borderId="79" xfId="2" applyFont="1" applyFill="1" applyBorder="1" applyAlignment="1" applyProtection="1">
      <alignment horizontal="center" vertical="center" wrapText="1"/>
    </xf>
    <xf numFmtId="0" fontId="31" fillId="4" borderId="72" xfId="2" applyFont="1" applyFill="1" applyBorder="1" applyAlignment="1" applyProtection="1">
      <alignment horizontal="left" vertical="center" wrapText="1" indent="1"/>
    </xf>
    <xf numFmtId="0" fontId="16" fillId="4" borderId="15" xfId="2" applyFont="1" applyFill="1" applyBorder="1" applyAlignment="1" applyProtection="1">
      <alignment horizontal="left" vertical="center" wrapText="1" indent="1"/>
    </xf>
    <xf numFmtId="0" fontId="11" fillId="11" borderId="15" xfId="3" applyFont="1" applyFill="1" applyBorder="1" applyAlignment="1">
      <alignment vertical="center" wrapText="1"/>
    </xf>
    <xf numFmtId="0" fontId="31" fillId="4" borderId="15" xfId="2" applyFont="1" applyFill="1" applyBorder="1" applyAlignment="1" applyProtection="1">
      <alignment horizontal="left" vertical="center" wrapText="1" indent="1"/>
    </xf>
    <xf numFmtId="0" fontId="14" fillId="10" borderId="15" xfId="3" applyFont="1" applyFill="1" applyBorder="1" applyAlignment="1">
      <alignment vertical="center" wrapText="1"/>
    </xf>
    <xf numFmtId="0" fontId="15" fillId="10" borderId="15" xfId="3" applyFont="1" applyFill="1" applyBorder="1" applyAlignment="1">
      <alignment vertical="center" wrapText="1"/>
    </xf>
    <xf numFmtId="0" fontId="14" fillId="10" borderId="35" xfId="3" applyFont="1" applyFill="1" applyBorder="1" applyAlignment="1">
      <alignment vertical="center" wrapText="1"/>
    </xf>
    <xf numFmtId="0" fontId="16" fillId="10" borderId="39" xfId="0" applyNumberFormat="1" applyFont="1" applyFill="1" applyBorder="1" applyAlignment="1">
      <alignment horizontal="left" vertical="center" wrapText="1"/>
    </xf>
    <xf numFmtId="0" fontId="21" fillId="11" borderId="15" xfId="3" applyFont="1" applyFill="1" applyBorder="1" applyAlignment="1">
      <alignment vertical="center" wrapText="1"/>
    </xf>
    <xf numFmtId="0" fontId="16" fillId="4" borderId="35" xfId="0" applyNumberFormat="1" applyFont="1" applyFill="1" applyBorder="1" applyAlignment="1">
      <alignment vertical="center" wrapText="1"/>
    </xf>
    <xf numFmtId="0" fontId="31" fillId="4" borderId="39" xfId="0" applyNumberFormat="1" applyFont="1" applyFill="1" applyBorder="1" applyAlignment="1">
      <alignment vertical="center" wrapText="1"/>
    </xf>
    <xf numFmtId="0" fontId="8" fillId="4" borderId="80" xfId="3" applyFont="1" applyFill="1" applyBorder="1" applyAlignment="1">
      <alignment vertical="center" wrapText="1"/>
    </xf>
    <xf numFmtId="0" fontId="45" fillId="4" borderId="15" xfId="3" applyFont="1" applyFill="1" applyBorder="1" applyAlignment="1">
      <alignment vertical="center" wrapText="1"/>
    </xf>
    <xf numFmtId="0" fontId="43" fillId="4" borderId="15" xfId="3" applyFont="1" applyFill="1" applyBorder="1" applyAlignment="1">
      <alignment horizontal="left" vertical="center" wrapText="1" indent="1"/>
    </xf>
    <xf numFmtId="0" fontId="46" fillId="4" borderId="15" xfId="3" applyFont="1" applyFill="1" applyBorder="1" applyAlignment="1">
      <alignment vertical="center" wrapText="1"/>
    </xf>
    <xf numFmtId="0" fontId="48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horizontal="left" vertical="center" wrapText="1" indent="1"/>
    </xf>
    <xf numFmtId="0" fontId="23" fillId="4" borderId="15" xfId="3" applyFont="1" applyFill="1" applyBorder="1" applyAlignment="1">
      <alignment horizontal="left" vertical="center" wrapText="1" indent="3"/>
    </xf>
    <xf numFmtId="0" fontId="49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vertical="center" wrapText="1"/>
    </xf>
    <xf numFmtId="0" fontId="52" fillId="4" borderId="15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vertical="center" wrapText="1"/>
    </xf>
    <xf numFmtId="0" fontId="8" fillId="4" borderId="15" xfId="3" applyFont="1" applyFill="1" applyBorder="1" applyAlignment="1">
      <alignment horizontal="left" vertical="center" wrapText="1" indent="1"/>
    </xf>
    <xf numFmtId="0" fontId="57" fillId="4" borderId="15" xfId="3" applyFont="1" applyFill="1" applyBorder="1" applyAlignment="1">
      <alignment horizontal="left" vertical="center" wrapText="1" indent="1"/>
    </xf>
    <xf numFmtId="0" fontId="24" fillId="4" borderId="15" xfId="3" applyFont="1" applyFill="1" applyBorder="1" applyAlignment="1">
      <alignment horizontal="left" vertical="center" wrapText="1" indent="1"/>
    </xf>
    <xf numFmtId="4" fontId="23" fillId="4" borderId="15" xfId="3" applyNumberFormat="1" applyFont="1" applyFill="1" applyBorder="1" applyAlignment="1">
      <alignment vertical="center" wrapText="1"/>
    </xf>
    <xf numFmtId="0" fontId="11" fillId="4" borderId="81" xfId="5" applyFont="1" applyFill="1" applyBorder="1" applyAlignment="1">
      <alignment horizontal="center" wrapText="1"/>
    </xf>
    <xf numFmtId="0" fontId="49" fillId="4" borderId="15" xfId="3" applyFont="1" applyFill="1" applyBorder="1" applyAlignment="1">
      <alignment horizontal="left" vertical="center" wrapText="1"/>
    </xf>
    <xf numFmtId="0" fontId="6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horizontal="left" vertical="center" wrapText="1" indent="1"/>
    </xf>
    <xf numFmtId="0" fontId="65" fillId="4" borderId="15" xfId="3" quotePrefix="1" applyFont="1" applyFill="1" applyBorder="1" applyAlignment="1">
      <alignment horizontal="left" vertical="center" wrapText="1" indent="1"/>
    </xf>
    <xf numFmtId="0" fontId="11" fillId="4" borderId="35" xfId="5" applyFont="1" applyFill="1" applyBorder="1" applyAlignment="1">
      <alignment horizontal="center" wrapText="1"/>
    </xf>
    <xf numFmtId="0" fontId="21" fillId="11" borderId="17" xfId="3" applyFont="1" applyFill="1" applyBorder="1" applyAlignment="1">
      <alignment vertical="center" wrapText="1"/>
    </xf>
    <xf numFmtId="0" fontId="51" fillId="4" borderId="17" xfId="3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vertical="center" wrapText="1"/>
    </xf>
    <xf numFmtId="0" fontId="18" fillId="4" borderId="48" xfId="3" applyFont="1" applyFill="1" applyBorder="1" applyAlignment="1">
      <alignment horizontal="left" vertical="center" wrapText="1" indent="1"/>
    </xf>
    <xf numFmtId="0" fontId="18" fillId="4" borderId="15" xfId="3" applyFont="1" applyFill="1" applyBorder="1" applyAlignment="1">
      <alignment horizontal="left" vertical="center" wrapText="1" indent="1"/>
    </xf>
    <xf numFmtId="0" fontId="18" fillId="4" borderId="79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horizontal="left" vertical="center" wrapText="1" indent="1"/>
    </xf>
    <xf numFmtId="0" fontId="8" fillId="4" borderId="39" xfId="3" applyFont="1" applyFill="1" applyBorder="1" applyAlignment="1">
      <alignment horizontal="left" vertical="center" wrapText="1" indent="1"/>
    </xf>
    <xf numFmtId="0" fontId="8" fillId="4" borderId="38" xfId="3" applyFont="1" applyFill="1" applyBorder="1" applyAlignment="1">
      <alignment horizontal="center" vertical="center" wrapText="1"/>
    </xf>
    <xf numFmtId="3" fontId="8" fillId="7" borderId="39" xfId="3" applyNumberFormat="1" applyFont="1" applyFill="1" applyBorder="1" applyAlignment="1" applyProtection="1">
      <alignment horizontal="right" vertical="center"/>
      <protection locked="0"/>
    </xf>
    <xf numFmtId="3" fontId="8" fillId="7" borderId="40" xfId="3" applyNumberFormat="1" applyFont="1" applyFill="1" applyBorder="1" applyAlignment="1" applyProtection="1">
      <alignment horizontal="right" vertical="center"/>
      <protection locked="0"/>
    </xf>
    <xf numFmtId="3" fontId="8" fillId="7" borderId="66" xfId="3" applyNumberFormat="1" applyFont="1" applyFill="1" applyBorder="1" applyAlignment="1" applyProtection="1">
      <alignment horizontal="right" vertical="center"/>
      <protection locked="0"/>
    </xf>
    <xf numFmtId="3" fontId="8" fillId="7" borderId="39" xfId="3" applyNumberFormat="1" applyFont="1" applyFill="1" applyBorder="1" applyAlignment="1">
      <alignment horizontal="right" vertical="center"/>
    </xf>
    <xf numFmtId="3" fontId="8" fillId="7" borderId="40" xfId="3" applyNumberFormat="1" applyFont="1" applyFill="1" applyBorder="1" applyAlignment="1">
      <alignment horizontal="right" vertical="center"/>
    </xf>
    <xf numFmtId="3" fontId="8" fillId="7" borderId="41" xfId="3" applyNumberFormat="1" applyFont="1" applyFill="1" applyBorder="1" applyAlignment="1">
      <alignment horizontal="right" vertical="center"/>
    </xf>
    <xf numFmtId="3" fontId="8" fillId="4" borderId="43" xfId="3" applyNumberFormat="1" applyFont="1" applyFill="1" applyBorder="1" applyAlignment="1">
      <alignment horizontal="right" vertical="center"/>
    </xf>
    <xf numFmtId="3" fontId="18" fillId="4" borderId="43" xfId="3" applyNumberFormat="1" applyFont="1" applyFill="1" applyBorder="1" applyAlignment="1">
      <alignment horizontal="right" vertical="center"/>
    </xf>
    <xf numFmtId="0" fontId="11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vertical="center"/>
    </xf>
    <xf numFmtId="0" fontId="21" fillId="4" borderId="43" xfId="3" applyFont="1" applyFill="1" applyBorder="1" applyAlignment="1">
      <alignment vertical="center"/>
    </xf>
    <xf numFmtId="0" fontId="29" fillId="4" borderId="43" xfId="3" applyFont="1" applyFill="1" applyBorder="1" applyAlignment="1">
      <alignment vertical="center"/>
    </xf>
    <xf numFmtId="0" fontId="8" fillId="4" borderId="34" xfId="3" applyFont="1" applyFill="1" applyBorder="1" applyAlignment="1">
      <alignment vertical="center" wrapText="1"/>
    </xf>
    <xf numFmtId="3" fontId="8" fillId="4" borderId="34" xfId="3" applyNumberFormat="1" applyFont="1" applyFill="1" applyBorder="1" applyAlignment="1">
      <alignment vertical="center"/>
    </xf>
    <xf numFmtId="3" fontId="8" fillId="4" borderId="64" xfId="3" applyNumberFormat="1" applyFont="1" applyFill="1" applyBorder="1" applyAlignment="1">
      <alignment vertical="center"/>
    </xf>
    <xf numFmtId="0" fontId="21" fillId="11" borderId="45" xfId="3" applyFont="1" applyFill="1" applyBorder="1" applyAlignment="1">
      <alignment vertical="center" wrapText="1"/>
    </xf>
    <xf numFmtId="0" fontId="8" fillId="4" borderId="23" xfId="3" applyFont="1" applyFill="1" applyBorder="1" applyAlignment="1">
      <alignment vertical="center" wrapText="1"/>
    </xf>
    <xf numFmtId="0" fontId="29" fillId="11" borderId="4" xfId="2" applyFont="1" applyFill="1" applyBorder="1" applyAlignment="1" applyProtection="1">
      <alignment horizontal="center" vertical="center" wrapText="1"/>
    </xf>
    <xf numFmtId="0" fontId="29" fillId="11" borderId="38" xfId="3" applyFont="1" applyFill="1" applyBorder="1" applyAlignment="1">
      <alignment vertical="center"/>
    </xf>
    <xf numFmtId="3" fontId="13" fillId="11" borderId="38" xfId="3" applyNumberFormat="1" applyFont="1" applyFill="1" applyBorder="1" applyAlignment="1">
      <alignment vertical="center"/>
    </xf>
    <xf numFmtId="3" fontId="13" fillId="11" borderId="71" xfId="3" applyNumberFormat="1" applyFont="1" applyFill="1" applyBorder="1" applyAlignment="1">
      <alignment vertical="center"/>
    </xf>
    <xf numFmtId="0" fontId="8" fillId="4" borderId="48" xfId="3" applyFont="1" applyFill="1" applyBorder="1" applyAlignment="1">
      <alignment vertical="center" wrapText="1"/>
    </xf>
    <xf numFmtId="0" fontId="24" fillId="4" borderId="43" xfId="3" applyFont="1" applyFill="1" applyBorder="1" applyAlignment="1">
      <alignment horizontal="right" vertical="center"/>
    </xf>
    <xf numFmtId="0" fontId="15" fillId="10" borderId="72" xfId="0" applyNumberFormat="1" applyFont="1" applyFill="1" applyBorder="1" applyAlignment="1">
      <alignment vertical="center" wrapText="1"/>
    </xf>
    <xf numFmtId="0" fontId="11" fillId="10" borderId="48" xfId="3" applyFont="1" applyFill="1" applyBorder="1" applyAlignment="1">
      <alignment vertical="center" wrapText="1"/>
    </xf>
    <xf numFmtId="0" fontId="8" fillId="4" borderId="79" xfId="3" applyFont="1" applyFill="1" applyBorder="1" applyAlignment="1">
      <alignment vertical="center" wrapText="1"/>
    </xf>
    <xf numFmtId="0" fontId="11" fillId="11" borderId="39" xfId="3" applyFont="1" applyFill="1" applyBorder="1" applyAlignment="1">
      <alignment vertical="center" wrapText="1"/>
    </xf>
    <xf numFmtId="0" fontId="11" fillId="11" borderId="38" xfId="3" applyFont="1" applyFill="1" applyBorder="1" applyAlignment="1">
      <alignment horizontal="center" vertical="center" wrapText="1"/>
    </xf>
    <xf numFmtId="3" fontId="11" fillId="11" borderId="4" xfId="3" applyNumberFormat="1" applyFont="1" applyFill="1" applyBorder="1" applyAlignment="1">
      <alignment vertical="center"/>
    </xf>
    <xf numFmtId="3" fontId="11" fillId="11" borderId="40" xfId="3" applyNumberFormat="1" applyFont="1" applyFill="1" applyBorder="1" applyAlignment="1">
      <alignment vertical="center"/>
    </xf>
    <xf numFmtId="3" fontId="11" fillId="11" borderId="41" xfId="3" applyNumberFormat="1" applyFont="1" applyFill="1" applyBorder="1" applyAlignment="1">
      <alignment vertical="center"/>
    </xf>
    <xf numFmtId="3" fontId="11" fillId="11" borderId="72" xfId="3" applyNumberFormat="1" applyFont="1" applyFill="1" applyBorder="1" applyAlignment="1">
      <alignment vertical="center"/>
    </xf>
    <xf numFmtId="0" fontId="8" fillId="4" borderId="12" xfId="3" applyFont="1" applyFill="1" applyBorder="1" applyAlignment="1">
      <alignment vertical="center"/>
    </xf>
    <xf numFmtId="0" fontId="8" fillId="4" borderId="39" xfId="3" applyFont="1" applyFill="1" applyBorder="1" applyAlignment="1">
      <alignment vertical="center" wrapText="1"/>
    </xf>
    <xf numFmtId="0" fontId="8" fillId="4" borderId="38" xfId="3" applyFont="1" applyFill="1" applyBorder="1" applyAlignment="1">
      <alignment vertical="center"/>
    </xf>
    <xf numFmtId="4" fontId="8" fillId="4" borderId="38" xfId="3" applyNumberFormat="1" applyFont="1" applyFill="1" applyBorder="1" applyAlignment="1">
      <alignment vertical="center"/>
    </xf>
    <xf numFmtId="0" fontId="8" fillId="4" borderId="38" xfId="3" applyFont="1" applyFill="1" applyBorder="1" applyAlignment="1">
      <alignment vertical="center" wrapText="1"/>
    </xf>
    <xf numFmtId="3" fontId="11" fillId="11" borderId="39" xfId="3" applyNumberFormat="1" applyFont="1" applyFill="1" applyBorder="1" applyAlignment="1">
      <alignment vertical="center"/>
    </xf>
    <xf numFmtId="0" fontId="14" fillId="10" borderId="37" xfId="3" applyFont="1" applyFill="1" applyBorder="1" applyAlignment="1">
      <alignment vertical="center" wrapText="1"/>
    </xf>
    <xf numFmtId="0" fontId="8" fillId="4" borderId="82" xfId="3" applyFont="1" applyFill="1" applyBorder="1" applyAlignment="1">
      <alignment vertical="center" wrapText="1"/>
    </xf>
    <xf numFmtId="0" fontId="16" fillId="9" borderId="35" xfId="0" applyNumberFormat="1" applyFont="1" applyFill="1" applyBorder="1" applyAlignment="1">
      <alignment vertical="center"/>
    </xf>
    <xf numFmtId="0" fontId="16" fillId="9" borderId="36" xfId="0" applyNumberFormat="1" applyFont="1" applyFill="1" applyBorder="1" applyAlignment="1">
      <alignment vertical="center"/>
    </xf>
    <xf numFmtId="0" fontId="16" fillId="9" borderId="65" xfId="0" applyNumberFormat="1" applyFont="1" applyFill="1" applyBorder="1" applyAlignment="1">
      <alignment vertical="center"/>
    </xf>
    <xf numFmtId="0" fontId="16" fillId="4" borderId="35" xfId="0" applyNumberFormat="1" applyFont="1" applyFill="1" applyBorder="1" applyAlignment="1">
      <alignment vertical="center"/>
    </xf>
    <xf numFmtId="0" fontId="16" fillId="4" borderId="36" xfId="0" applyNumberFormat="1" applyFont="1" applyFill="1" applyBorder="1" applyAlignment="1">
      <alignment vertical="center"/>
    </xf>
    <xf numFmtId="0" fontId="16" fillId="4" borderId="37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9" fillId="4" borderId="17" xfId="0" applyNumberFormat="1" applyFont="1" applyFill="1" applyBorder="1" applyAlignment="1">
      <alignment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23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vertical="center"/>
    </xf>
    <xf numFmtId="0" fontId="16" fillId="4" borderId="23" xfId="0" applyNumberFormat="1" applyFont="1" applyFill="1" applyBorder="1" applyAlignment="1">
      <alignment vertical="center" wrapText="1"/>
    </xf>
    <xf numFmtId="0" fontId="46" fillId="4" borderId="81" xfId="3" applyFont="1" applyFill="1" applyBorder="1" applyAlignment="1">
      <alignment vertical="center" wrapText="1"/>
    </xf>
    <xf numFmtId="0" fontId="43" fillId="4" borderId="43" xfId="3" applyFont="1" applyFill="1" applyBorder="1" applyAlignment="1">
      <alignment vertical="center"/>
    </xf>
    <xf numFmtId="0" fontId="44" fillId="4" borderId="43" xfId="3" applyFont="1" applyFill="1" applyBorder="1" applyAlignment="1">
      <alignment vertical="center"/>
    </xf>
    <xf numFmtId="4" fontId="43" fillId="4" borderId="43" xfId="3" applyNumberFormat="1" applyFont="1" applyFill="1" applyBorder="1" applyAlignment="1">
      <alignment vertical="center"/>
    </xf>
    <xf numFmtId="0" fontId="34" fillId="4" borderId="43" xfId="3" applyFont="1" applyFill="1" applyBorder="1" applyAlignment="1">
      <alignment vertical="center"/>
    </xf>
    <xf numFmtId="0" fontId="46" fillId="4" borderId="43" xfId="3" applyFont="1" applyFill="1" applyBorder="1" applyAlignment="1">
      <alignment vertical="center"/>
    </xf>
    <xf numFmtId="0" fontId="47" fillId="4" borderId="43" xfId="3" applyFont="1" applyFill="1" applyBorder="1" applyAlignment="1">
      <alignment vertical="center"/>
    </xf>
    <xf numFmtId="0" fontId="49" fillId="4" borderId="43" xfId="3" applyFont="1" applyFill="1" applyBorder="1" applyAlignment="1">
      <alignment vertical="center"/>
    </xf>
    <xf numFmtId="0" fontId="50" fillId="4" borderId="43" xfId="3" applyFont="1" applyFill="1" applyBorder="1" applyAlignment="1">
      <alignment vertical="center"/>
    </xf>
    <xf numFmtId="0" fontId="51" fillId="4" borderId="43" xfId="3" applyFont="1" applyFill="1" applyBorder="1" applyAlignment="1">
      <alignment vertical="center"/>
    </xf>
    <xf numFmtId="3" fontId="34" fillId="4" borderId="43" xfId="3" applyNumberFormat="1" applyFont="1" applyFill="1" applyBorder="1" applyAlignment="1">
      <alignment vertical="center"/>
    </xf>
    <xf numFmtId="0" fontId="24" fillId="4" borderId="43" xfId="3" applyFont="1" applyFill="1" applyBorder="1" applyAlignment="1">
      <alignment vertical="center"/>
    </xf>
    <xf numFmtId="0" fontId="56" fillId="4" borderId="43" xfId="3" applyFont="1" applyFill="1" applyBorder="1" applyAlignment="1">
      <alignment vertical="center"/>
    </xf>
    <xf numFmtId="3" fontId="56" fillId="4" borderId="43" xfId="3" applyNumberFormat="1" applyFont="1" applyFill="1" applyBorder="1" applyAlignment="1">
      <alignment vertical="center"/>
    </xf>
    <xf numFmtId="0" fontId="59" fillId="4" borderId="43" xfId="3" applyFont="1" applyFill="1" applyBorder="1" applyAlignment="1">
      <alignment vertical="center"/>
    </xf>
    <xf numFmtId="0" fontId="60" fillId="4" borderId="43" xfId="3" applyFont="1" applyFill="1" applyBorder="1" applyAlignment="1">
      <alignment vertical="center"/>
    </xf>
    <xf numFmtId="0" fontId="57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horizontal="left" vertical="center"/>
    </xf>
    <xf numFmtId="0" fontId="21" fillId="4" borderId="43" xfId="3" applyFont="1" applyFill="1" applyBorder="1" applyAlignment="1">
      <alignment horizontal="left" vertical="center"/>
    </xf>
    <xf numFmtId="3" fontId="34" fillId="4" borderId="43" xfId="3" applyNumberFormat="1" applyFont="1" applyFill="1" applyBorder="1" applyAlignment="1">
      <alignment horizontal="left" vertical="center"/>
    </xf>
    <xf numFmtId="3" fontId="23" fillId="4" borderId="43" xfId="3" applyNumberFormat="1" applyFont="1" applyFill="1" applyBorder="1" applyAlignment="1">
      <alignment vertical="center"/>
    </xf>
    <xf numFmtId="4" fontId="23" fillId="4" borderId="35" xfId="3" applyNumberFormat="1" applyFont="1" applyFill="1" applyBorder="1" applyAlignment="1">
      <alignment vertical="center" wrapText="1"/>
    </xf>
    <xf numFmtId="4" fontId="23" fillId="4" borderId="34" xfId="3" applyNumberFormat="1" applyFont="1" applyFill="1" applyBorder="1" applyAlignment="1">
      <alignment vertical="center" wrapText="1"/>
    </xf>
    <xf numFmtId="3" fontId="23" fillId="7" borderId="35" xfId="3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horizontal="right" vertical="center"/>
      <protection locked="0"/>
    </xf>
    <xf numFmtId="3" fontId="23" fillId="7" borderId="65" xfId="3" applyNumberFormat="1" applyFont="1" applyFill="1" applyBorder="1" applyAlignment="1" applyProtection="1">
      <alignment horizontal="right" vertical="center"/>
      <protection locked="0"/>
    </xf>
    <xf numFmtId="3" fontId="23" fillId="7" borderId="37" xfId="3" applyNumberFormat="1" applyFont="1" applyFill="1" applyBorder="1" applyAlignment="1" applyProtection="1">
      <alignment horizontal="right" vertical="center"/>
      <protection locked="0"/>
    </xf>
    <xf numFmtId="4" fontId="23" fillId="4" borderId="17" xfId="3" applyNumberFormat="1" applyFont="1" applyFill="1" applyBorder="1" applyAlignment="1">
      <alignment vertical="center" wrapText="1"/>
    </xf>
    <xf numFmtId="4" fontId="57" fillId="4" borderId="17" xfId="3" applyNumberFormat="1" applyFont="1" applyFill="1" applyBorder="1" applyAlignment="1">
      <alignment horizontal="left" vertical="center" wrapText="1" indent="1"/>
    </xf>
    <xf numFmtId="4" fontId="24" fillId="4" borderId="17" xfId="3" applyNumberFormat="1" applyFont="1" applyFill="1" applyBorder="1" applyAlignment="1">
      <alignment horizontal="left" vertical="center" wrapText="1" indent="1"/>
    </xf>
    <xf numFmtId="4" fontId="61" fillId="4" borderId="17" xfId="3" applyNumberFormat="1" applyFont="1" applyFill="1" applyBorder="1" applyAlignment="1">
      <alignment horizontal="left" vertical="center" wrapText="1" indent="1"/>
    </xf>
    <xf numFmtId="4" fontId="58" fillId="4" borderId="17" xfId="3" applyNumberFormat="1" applyFont="1" applyFill="1" applyBorder="1" applyAlignment="1">
      <alignment horizontal="left" vertical="center" wrapText="1" indent="1"/>
    </xf>
    <xf numFmtId="0" fontId="58" fillId="4" borderId="17" xfId="3" applyFont="1" applyFill="1" applyBorder="1" applyAlignment="1">
      <alignment horizontal="left" vertical="center" wrapText="1" indent="1"/>
    </xf>
    <xf numFmtId="0" fontId="61" fillId="4" borderId="17" xfId="3" applyFont="1" applyFill="1" applyBorder="1" applyAlignment="1">
      <alignment horizontal="left" vertical="center" wrapText="1" indent="1"/>
    </xf>
    <xf numFmtId="0" fontId="21" fillId="11" borderId="39" xfId="3" applyFont="1" applyFill="1" applyBorder="1" applyAlignment="1">
      <alignment vertical="center" wrapText="1"/>
    </xf>
    <xf numFmtId="0" fontId="21" fillId="11" borderId="38" xfId="3" applyFont="1" applyFill="1" applyBorder="1" applyAlignment="1">
      <alignment horizontal="center" vertical="center" wrapText="1"/>
    </xf>
    <xf numFmtId="3" fontId="21" fillId="11" borderId="39" xfId="3" applyNumberFormat="1" applyFont="1" applyFill="1" applyBorder="1" applyAlignment="1">
      <alignment vertical="center"/>
    </xf>
    <xf numFmtId="3" fontId="21" fillId="11" borderId="40" xfId="3" applyNumberFormat="1" applyFont="1" applyFill="1" applyBorder="1" applyAlignment="1">
      <alignment vertical="center"/>
    </xf>
    <xf numFmtId="3" fontId="21" fillId="11" borderId="41" xfId="3" applyNumberFormat="1" applyFont="1" applyFill="1" applyBorder="1" applyAlignment="1">
      <alignment vertical="center"/>
    </xf>
    <xf numFmtId="3" fontId="21" fillId="11" borderId="72" xfId="3" applyNumberFormat="1" applyFont="1" applyFill="1" applyBorder="1" applyAlignment="1">
      <alignment vertical="center"/>
    </xf>
    <xf numFmtId="0" fontId="8" fillId="4" borderId="82" xfId="3" applyFont="1" applyFill="1" applyBorder="1" applyAlignment="1">
      <alignment vertical="center"/>
    </xf>
    <xf numFmtId="0" fontId="8" fillId="4" borderId="15" xfId="3" applyFont="1" applyFill="1" applyBorder="1" applyAlignment="1">
      <alignment horizontal="left" vertical="justify" wrapText="1"/>
    </xf>
    <xf numFmtId="0" fontId="66" fillId="4" borderId="15" xfId="3" applyFont="1" applyFill="1" applyBorder="1" applyAlignment="1">
      <alignment vertical="center" wrapText="1"/>
    </xf>
    <xf numFmtId="14" fontId="8" fillId="4" borderId="15" xfId="0" applyFont="1" applyFill="1" applyBorder="1" applyAlignment="1">
      <alignment vertical="center" wrapText="1"/>
    </xf>
    <xf numFmtId="0" fontId="16" fillId="4" borderId="43" xfId="0" applyNumberFormat="1" applyFont="1" applyFill="1" applyBorder="1" applyAlignment="1"/>
    <xf numFmtId="0" fontId="8" fillId="4" borderId="66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horizontal="right" vertical="center" wrapText="1"/>
    </xf>
    <xf numFmtId="4" fontId="8" fillId="9" borderId="40" xfId="3" applyNumberFormat="1" applyFont="1" applyFill="1" applyBorder="1" applyAlignment="1">
      <alignment horizontal="right" vertical="center" wrapText="1"/>
    </xf>
    <xf numFmtId="4" fontId="8" fillId="9" borderId="41" xfId="3" applyNumberFormat="1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horizontal="right" vertical="center" wrapText="1"/>
    </xf>
    <xf numFmtId="4" fontId="8" fillId="4" borderId="40" xfId="3" applyNumberFormat="1" applyFont="1" applyFill="1" applyBorder="1" applyAlignment="1">
      <alignment horizontal="right" vertical="center" wrapText="1"/>
    </xf>
    <xf numFmtId="4" fontId="8" fillId="4" borderId="41" xfId="3" applyNumberFormat="1" applyFont="1" applyFill="1" applyBorder="1" applyAlignment="1">
      <alignment horizontal="right" vertical="center" wrapText="1"/>
    </xf>
    <xf numFmtId="0" fontId="8" fillId="4" borderId="83" xfId="3" applyFont="1" applyFill="1" applyBorder="1" applyAlignment="1">
      <alignment vertical="center" wrapText="1"/>
    </xf>
    <xf numFmtId="0" fontId="8" fillId="4" borderId="64" xfId="3" applyFont="1" applyFill="1" applyBorder="1" applyAlignment="1">
      <alignment vertical="center"/>
    </xf>
    <xf numFmtId="0" fontId="8" fillId="4" borderId="45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vertical="center" wrapText="1"/>
    </xf>
    <xf numFmtId="4" fontId="8" fillId="9" borderId="40" xfId="3" applyNumberFormat="1" applyFont="1" applyFill="1" applyBorder="1" applyAlignment="1">
      <alignment vertical="center" wrapText="1"/>
    </xf>
    <xf numFmtId="4" fontId="8" fillId="9" borderId="66" xfId="3" applyNumberFormat="1" applyFont="1" applyFill="1" applyBorder="1" applyAlignment="1">
      <alignment vertical="center" wrapText="1"/>
    </xf>
    <xf numFmtId="4" fontId="8" fillId="4" borderId="40" xfId="3" applyNumberFormat="1" applyFont="1" applyFill="1" applyBorder="1" applyAlignment="1">
      <alignment vertical="center" wrapText="1"/>
    </xf>
    <xf numFmtId="4" fontId="8" fillId="4" borderId="41" xfId="3" applyNumberFormat="1" applyFont="1" applyFill="1" applyBorder="1" applyAlignment="1">
      <alignment vertical="center" wrapText="1"/>
    </xf>
    <xf numFmtId="0" fontId="14" fillId="10" borderId="6" xfId="0" applyNumberFormat="1" applyFont="1" applyFill="1" applyBorder="1" applyAlignment="1">
      <alignment vertical="center" wrapText="1"/>
    </xf>
    <xf numFmtId="0" fontId="8" fillId="4" borderId="84" xfId="3" applyFont="1" applyFill="1" applyBorder="1" applyAlignment="1">
      <alignment vertical="center"/>
    </xf>
    <xf numFmtId="0" fontId="15" fillId="10" borderId="85" xfId="0" applyNumberFormat="1" applyFont="1" applyFill="1" applyBorder="1" applyAlignment="1">
      <alignment vertical="center" wrapText="1"/>
    </xf>
    <xf numFmtId="165" fontId="11" fillId="0" borderId="37" xfId="5" applyNumberFormat="1" applyFont="1" applyFill="1" applyBorder="1" applyAlignment="1">
      <alignment horizontal="right"/>
    </xf>
    <xf numFmtId="3" fontId="21" fillId="7" borderId="15" xfId="3" applyNumberFormat="1" applyFont="1" applyFill="1" applyBorder="1" applyAlignment="1" applyProtection="1">
      <alignment horizontal="right" vertical="center"/>
      <protection locked="0"/>
    </xf>
    <xf numFmtId="0" fontId="21" fillId="4" borderId="14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18" fillId="4" borderId="47" xfId="3" applyFont="1" applyFill="1" applyBorder="1" applyAlignment="1">
      <alignment horizontal="center" vertical="center" wrapText="1"/>
    </xf>
    <xf numFmtId="0" fontId="18" fillId="4" borderId="14" xfId="3" applyFont="1" applyFill="1" applyBorder="1" applyAlignment="1">
      <alignment horizontal="center" vertical="center" wrapText="1"/>
    </xf>
    <xf numFmtId="0" fontId="18" fillId="4" borderId="58" xfId="3" applyFont="1" applyFill="1" applyBorder="1" applyAlignment="1">
      <alignment horizontal="center" vertical="center" wrapText="1"/>
    </xf>
    <xf numFmtId="0" fontId="18" fillId="4" borderId="45" xfId="3" applyFont="1" applyFill="1" applyBorder="1" applyAlignment="1">
      <alignment horizontal="right" vertical="center"/>
    </xf>
    <xf numFmtId="0" fontId="18" fillId="4" borderId="17" xfId="3" applyFont="1" applyFill="1" applyBorder="1" applyAlignment="1">
      <alignment horizontal="right" vertical="center"/>
    </xf>
    <xf numFmtId="3" fontId="8" fillId="7" borderId="42" xfId="3" applyNumberFormat="1" applyFont="1" applyFill="1" applyBorder="1" applyAlignment="1" applyProtection="1">
      <alignment horizontal="right" vertical="center"/>
      <protection locked="0"/>
    </xf>
    <xf numFmtId="10" fontId="18" fillId="4" borderId="46" xfId="6" applyNumberFormat="1" applyFont="1" applyFill="1" applyBorder="1" applyAlignment="1" applyProtection="1">
      <alignment horizontal="right" vertical="center"/>
    </xf>
    <xf numFmtId="10" fontId="18" fillId="4" borderId="13" xfId="6" applyNumberFormat="1" applyFont="1" applyFill="1" applyBorder="1" applyAlignment="1" applyProtection="1">
      <alignment horizontal="right" vertical="center"/>
    </xf>
    <xf numFmtId="10" fontId="18" fillId="4" borderId="57" xfId="6" applyNumberFormat="1" applyFont="1" applyFill="1" applyBorder="1" applyAlignment="1" applyProtection="1">
      <alignment horizontal="right" vertical="center"/>
    </xf>
    <xf numFmtId="3" fontId="8" fillId="4" borderId="15" xfId="3" applyNumberFormat="1" applyFont="1" applyFill="1" applyBorder="1" applyAlignment="1">
      <alignment horizontal="right" vertical="center"/>
    </xf>
    <xf numFmtId="3" fontId="18" fillId="4" borderId="15" xfId="3" applyNumberFormat="1" applyFont="1" applyFill="1" applyBorder="1" applyAlignment="1">
      <alignment horizontal="right" vertical="center"/>
    </xf>
    <xf numFmtId="3" fontId="18" fillId="4" borderId="13" xfId="3" applyNumberFormat="1" applyFont="1" applyFill="1" applyBorder="1" applyAlignment="1">
      <alignment horizontal="right" vertical="center"/>
    </xf>
    <xf numFmtId="3" fontId="21" fillId="4" borderId="24" xfId="3" applyNumberFormat="1" applyFont="1" applyFill="1" applyBorder="1" applyAlignment="1">
      <alignment horizontal="right" vertical="center"/>
    </xf>
    <xf numFmtId="3" fontId="21" fillId="4" borderId="27" xfId="3" applyNumberFormat="1" applyFont="1" applyFill="1" applyBorder="1" applyAlignment="1">
      <alignment horizontal="right" vertical="center"/>
    </xf>
    <xf numFmtId="3" fontId="21" fillId="4" borderId="78" xfId="3" applyNumberFormat="1" applyFont="1" applyFill="1" applyBorder="1" applyAlignment="1">
      <alignment horizontal="right" vertical="center"/>
    </xf>
    <xf numFmtId="3" fontId="18" fillId="4" borderId="14" xfId="3" applyNumberFormat="1" applyFont="1" applyFill="1" applyBorder="1" applyAlignment="1">
      <alignment horizontal="right" vertical="center"/>
    </xf>
    <xf numFmtId="3" fontId="21" fillId="9" borderId="26" xfId="3" applyNumberFormat="1" applyFont="1" applyFill="1" applyBorder="1" applyAlignment="1">
      <alignment horizontal="right" vertical="center"/>
    </xf>
    <xf numFmtId="0" fontId="29" fillId="11" borderId="58" xfId="3" applyFont="1" applyFill="1" applyBorder="1" applyAlignment="1">
      <alignment vertical="center"/>
    </xf>
    <xf numFmtId="3" fontId="13" fillId="11" borderId="43" xfId="3" applyNumberFormat="1" applyFont="1" applyFill="1" applyBorder="1" applyAlignment="1">
      <alignment vertical="center"/>
    </xf>
    <xf numFmtId="0" fontId="36" fillId="4" borderId="38" xfId="2" applyFont="1" applyFill="1" applyBorder="1" applyAlignment="1" applyProtection="1">
      <alignment horizontal="left" vertical="center" wrapText="1"/>
    </xf>
    <xf numFmtId="0" fontId="38" fillId="11" borderId="34" xfId="2" applyFont="1" applyFill="1" applyBorder="1" applyAlignment="1" applyProtection="1">
      <alignment horizontal="left" vertical="center" wrapText="1"/>
    </xf>
    <xf numFmtId="3" fontId="13" fillId="11" borderId="34" xfId="3" applyNumberFormat="1" applyFont="1" applyFill="1" applyBorder="1" applyAlignment="1">
      <alignment vertical="center"/>
    </xf>
    <xf numFmtId="0" fontId="8" fillId="4" borderId="4" xfId="3" applyFont="1" applyFill="1" applyBorder="1" applyAlignment="1">
      <alignment vertical="center" wrapText="1"/>
    </xf>
    <xf numFmtId="0" fontId="8" fillId="4" borderId="28" xfId="3" applyFont="1" applyFill="1" applyBorder="1" applyAlignment="1">
      <alignment horizontal="center" vertical="center"/>
    </xf>
    <xf numFmtId="0" fontId="48" fillId="4" borderId="39" xfId="3" applyFont="1" applyFill="1" applyBorder="1" applyAlignment="1">
      <alignment vertical="center" wrapText="1"/>
    </xf>
    <xf numFmtId="0" fontId="48" fillId="4" borderId="38" xfId="3" applyFont="1" applyFill="1" applyBorder="1" applyAlignment="1">
      <alignment vertical="center" wrapText="1"/>
    </xf>
    <xf numFmtId="167" fontId="48" fillId="4" borderId="39" xfId="3" applyNumberFormat="1" applyFont="1" applyFill="1" applyBorder="1" applyAlignment="1">
      <alignment horizontal="right" vertical="center"/>
    </xf>
    <xf numFmtId="167" fontId="48" fillId="4" borderId="40" xfId="3" applyNumberFormat="1" applyFont="1" applyFill="1" applyBorder="1" applyAlignment="1">
      <alignment horizontal="right" vertical="center"/>
    </xf>
    <xf numFmtId="167" fontId="48" fillId="4" borderId="41" xfId="3" applyNumberFormat="1" applyFont="1" applyFill="1" applyBorder="1" applyAlignment="1">
      <alignment horizontal="right" vertical="center"/>
    </xf>
    <xf numFmtId="3" fontId="16" fillId="9" borderId="0" xfId="0" applyNumberFormat="1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3" fontId="16" fillId="4" borderId="43" xfId="0" applyNumberFormat="1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vertical="center" wrapText="1"/>
    </xf>
    <xf numFmtId="3" fontId="16" fillId="9" borderId="38" xfId="0" applyNumberFormat="1" applyFont="1" applyFill="1" applyBorder="1" applyAlignment="1">
      <alignment vertical="center"/>
    </xf>
    <xf numFmtId="3" fontId="16" fillId="4" borderId="38" xfId="0" applyNumberFormat="1" applyFont="1" applyFill="1" applyBorder="1" applyAlignment="1">
      <alignment vertical="center"/>
    </xf>
    <xf numFmtId="3" fontId="16" fillId="4" borderId="71" xfId="0" applyNumberFormat="1" applyFont="1" applyFill="1" applyBorder="1" applyAlignment="1">
      <alignment vertical="center"/>
    </xf>
    <xf numFmtId="167" fontId="16" fillId="9" borderId="23" xfId="0" applyNumberFormat="1" applyFont="1" applyFill="1" applyBorder="1" applyAlignment="1" applyProtection="1">
      <alignment vertical="center"/>
      <protection locked="0"/>
    </xf>
    <xf numFmtId="167" fontId="16" fillId="9" borderId="24" xfId="0" applyNumberFormat="1" applyFont="1" applyFill="1" applyBorder="1" applyAlignment="1" applyProtection="1">
      <alignment vertical="center"/>
      <protection locked="0"/>
    </xf>
    <xf numFmtId="167" fontId="16" fillId="9" borderId="25" xfId="0" applyNumberFormat="1" applyFont="1" applyFill="1" applyBorder="1" applyAlignment="1" applyProtection="1">
      <alignment vertical="center"/>
      <protection locked="0"/>
    </xf>
    <xf numFmtId="167" fontId="16" fillId="4" borderId="23" xfId="0" applyNumberFormat="1" applyFont="1" applyFill="1" applyBorder="1" applyAlignment="1" applyProtection="1">
      <alignment vertical="center"/>
    </xf>
    <xf numFmtId="167" fontId="16" fillId="4" borderId="24" xfId="0" applyNumberFormat="1" applyFont="1" applyFill="1" applyBorder="1" applyAlignment="1" applyProtection="1">
      <alignment vertical="center"/>
    </xf>
    <xf numFmtId="167" fontId="16" fillId="4" borderId="26" xfId="0" applyNumberFormat="1" applyFont="1" applyFill="1" applyBorder="1" applyAlignment="1" applyProtection="1">
      <alignment vertical="center"/>
    </xf>
    <xf numFmtId="3" fontId="16" fillId="7" borderId="19" xfId="0" applyNumberFormat="1" applyFont="1" applyFill="1" applyBorder="1" applyAlignment="1">
      <alignment vertical="center"/>
    </xf>
    <xf numFmtId="3" fontId="16" fillId="7" borderId="20" xfId="0" applyNumberFormat="1" applyFont="1" applyFill="1" applyBorder="1" applyAlignment="1" applyProtection="1">
      <alignment vertical="center"/>
      <protection locked="0"/>
    </xf>
    <xf numFmtId="3" fontId="16" fillId="7" borderId="21" xfId="0" applyNumberFormat="1" applyFont="1" applyFill="1" applyBorder="1" applyAlignment="1" applyProtection="1">
      <alignment vertical="center"/>
      <protection locked="0"/>
    </xf>
    <xf numFmtId="3" fontId="16" fillId="7" borderId="20" xfId="0" applyNumberFormat="1" applyFont="1" applyFill="1" applyBorder="1" applyAlignment="1">
      <alignment vertical="center"/>
    </xf>
    <xf numFmtId="0" fontId="16" fillId="4" borderId="86" xfId="0" applyNumberFormat="1" applyFont="1" applyFill="1" applyBorder="1" applyAlignment="1">
      <alignment vertical="center" wrapText="1"/>
    </xf>
    <xf numFmtId="0" fontId="16" fillId="9" borderId="87" xfId="0" applyNumberFormat="1" applyFont="1" applyFill="1" applyBorder="1" applyAlignment="1">
      <alignment vertical="center"/>
    </xf>
    <xf numFmtId="0" fontId="16" fillId="9" borderId="88" xfId="0" applyNumberFormat="1" applyFont="1" applyFill="1" applyBorder="1" applyAlignment="1">
      <alignment vertical="center"/>
    </xf>
    <xf numFmtId="0" fontId="16" fillId="9" borderId="89" xfId="0" applyNumberFormat="1" applyFont="1" applyFill="1" applyBorder="1" applyAlignment="1">
      <alignment vertical="center"/>
    </xf>
    <xf numFmtId="0" fontId="16" fillId="4" borderId="87" xfId="0" applyNumberFormat="1" applyFont="1" applyFill="1" applyBorder="1" applyAlignment="1">
      <alignment vertical="center"/>
    </xf>
    <xf numFmtId="0" fontId="16" fillId="4" borderId="88" xfId="0" applyNumberFormat="1" applyFont="1" applyFill="1" applyBorder="1" applyAlignment="1">
      <alignment vertical="center"/>
    </xf>
    <xf numFmtId="3" fontId="16" fillId="9" borderId="42" xfId="0" applyNumberFormat="1" applyFont="1" applyFill="1" applyBorder="1" applyAlignment="1">
      <alignment vertical="center"/>
    </xf>
    <xf numFmtId="3" fontId="16" fillId="4" borderId="42" xfId="0" applyNumberFormat="1" applyFont="1" applyFill="1" applyBorder="1" applyAlignment="1">
      <alignment vertical="center"/>
    </xf>
    <xf numFmtId="3" fontId="16" fillId="4" borderId="90" xfId="0" applyNumberFormat="1" applyFont="1" applyFill="1" applyBorder="1" applyAlignment="1">
      <alignment vertical="center"/>
    </xf>
    <xf numFmtId="0" fontId="16" fillId="4" borderId="91" xfId="0" applyNumberFormat="1" applyFont="1" applyFill="1" applyBorder="1" applyAlignment="1">
      <alignment vertical="center"/>
    </xf>
    <xf numFmtId="3" fontId="16" fillId="7" borderId="92" xfId="0" applyNumberFormat="1" applyFont="1" applyFill="1" applyBorder="1" applyAlignment="1">
      <alignment vertical="center"/>
    </xf>
    <xf numFmtId="0" fontId="16" fillId="4" borderId="93" xfId="0" applyNumberFormat="1" applyFont="1" applyFill="1" applyBorder="1" applyAlignment="1">
      <alignment vertical="center" wrapText="1"/>
    </xf>
    <xf numFmtId="0" fontId="16" fillId="4" borderId="94" xfId="0" applyNumberFormat="1" applyFont="1" applyFill="1" applyBorder="1" applyAlignment="1">
      <alignment vertical="center" wrapText="1"/>
    </xf>
    <xf numFmtId="3" fontId="23" fillId="7" borderId="15" xfId="1" applyNumberFormat="1" applyFont="1" applyFill="1" applyBorder="1" applyAlignment="1" applyProtection="1">
      <alignment horizontal="right" vertical="center"/>
      <protection locked="0"/>
    </xf>
    <xf numFmtId="0" fontId="23" fillId="4" borderId="14" xfId="3" applyFont="1" applyFill="1" applyBorder="1" applyAlignment="1">
      <alignment horizontal="center" vertical="center"/>
    </xf>
    <xf numFmtId="0" fontId="11" fillId="9" borderId="6" xfId="3" applyFont="1" applyFill="1" applyBorder="1" applyAlignment="1">
      <alignment horizontal="center" vertical="center"/>
    </xf>
    <xf numFmtId="0" fontId="11" fillId="9" borderId="16" xfId="3" applyFont="1" applyFill="1" applyBorder="1" applyAlignment="1">
      <alignment horizontal="center" vertical="center"/>
    </xf>
    <xf numFmtId="0" fontId="11" fillId="9" borderId="8" xfId="3" applyFont="1" applyFill="1" applyBorder="1" applyAlignment="1">
      <alignment horizontal="center" vertical="center"/>
    </xf>
    <xf numFmtId="0" fontId="11" fillId="8" borderId="6" xfId="3" applyFont="1" applyFill="1" applyBorder="1" applyAlignment="1">
      <alignment horizontal="center" vertical="center"/>
    </xf>
    <xf numFmtId="0" fontId="11" fillId="8" borderId="16" xfId="3" applyFont="1" applyFill="1" applyBorder="1" applyAlignment="1">
      <alignment horizontal="center" vertical="center"/>
    </xf>
    <xf numFmtId="0" fontId="11" fillId="8" borderId="8" xfId="3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vertical="center" wrapText="1"/>
    </xf>
    <xf numFmtId="0" fontId="15" fillId="10" borderId="8" xfId="0" applyNumberFormat="1" applyFont="1" applyFill="1" applyBorder="1" applyAlignment="1">
      <alignment vertical="center" wrapText="1"/>
    </xf>
    <xf numFmtId="0" fontId="32" fillId="10" borderId="95" xfId="0" applyNumberFormat="1" applyFont="1" applyFill="1" applyBorder="1" applyAlignment="1">
      <alignment horizontal="center" vertical="center" wrapText="1"/>
    </xf>
    <xf numFmtId="0" fontId="32" fillId="10" borderId="96" xfId="0" applyNumberFormat="1" applyFont="1" applyFill="1" applyBorder="1" applyAlignment="1">
      <alignment horizontal="center" vertical="center" wrapText="1"/>
    </xf>
    <xf numFmtId="0" fontId="16" fillId="4" borderId="97" xfId="0" applyNumberFormat="1" applyFont="1" applyFill="1" applyBorder="1" applyAlignment="1">
      <alignment vertical="center" wrapText="1"/>
    </xf>
    <xf numFmtId="0" fontId="16" fillId="4" borderId="42" xfId="0" applyNumberFormat="1" applyFont="1" applyFill="1" applyBorder="1" applyAlignment="1">
      <alignment vertical="center" wrapText="1"/>
    </xf>
    <xf numFmtId="0" fontId="16" fillId="4" borderId="12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1" fillId="9" borderId="9" xfId="3" applyFont="1" applyFill="1" applyBorder="1" applyAlignment="1">
      <alignment horizontal="center" vertical="center"/>
    </xf>
    <xf numFmtId="0" fontId="11" fillId="9" borderId="7" xfId="3" applyFont="1" applyFill="1" applyBorder="1" applyAlignment="1">
      <alignment horizontal="center" vertical="center"/>
    </xf>
    <xf numFmtId="0" fontId="11" fillId="9" borderId="5" xfId="3" applyFont="1" applyFill="1" applyBorder="1" applyAlignment="1">
      <alignment horizontal="center" vertical="center"/>
    </xf>
    <xf numFmtId="0" fontId="11" fillId="8" borderId="9" xfId="3" applyFont="1" applyFill="1" applyBorder="1" applyAlignment="1">
      <alignment horizontal="center" vertical="center"/>
    </xf>
    <xf numFmtId="0" fontId="11" fillId="8" borderId="7" xfId="3" applyFont="1" applyFill="1" applyBorder="1" applyAlignment="1">
      <alignment horizontal="center" vertical="center"/>
    </xf>
    <xf numFmtId="0" fontId="11" fillId="8" borderId="10" xfId="3" applyFont="1" applyFill="1" applyBorder="1" applyAlignment="1">
      <alignment horizontal="center" vertical="center"/>
    </xf>
    <xf numFmtId="3" fontId="8" fillId="7" borderId="12" xfId="3" applyNumberFormat="1" applyFont="1" applyFill="1" applyBorder="1" applyAlignment="1" applyProtection="1">
      <alignment horizontal="center" vertical="center"/>
      <protection locked="0"/>
    </xf>
    <xf numFmtId="3" fontId="8" fillId="7" borderId="0" xfId="3" applyNumberFormat="1" applyFont="1" applyFill="1" applyBorder="1" applyAlignment="1" applyProtection="1">
      <alignment horizontal="center" vertical="center"/>
      <protection locked="0"/>
    </xf>
    <xf numFmtId="3" fontId="8" fillId="7" borderId="43" xfId="3" applyNumberFormat="1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 textRotation="90"/>
    </xf>
    <xf numFmtId="0" fontId="11" fillId="9" borderId="33" xfId="3" applyFont="1" applyFill="1" applyBorder="1" applyAlignment="1">
      <alignment horizontal="center" vertical="center" wrapText="1"/>
    </xf>
    <xf numFmtId="0" fontId="11" fillId="9" borderId="34" xfId="3" applyFont="1" applyFill="1" applyBorder="1" applyAlignment="1">
      <alignment horizontal="center" vertical="center" wrapText="1"/>
    </xf>
    <xf numFmtId="0" fontId="11" fillId="9" borderId="64" xfId="3" applyFont="1" applyFill="1" applyBorder="1" applyAlignment="1">
      <alignment horizontal="center" vertical="center" wrapText="1"/>
    </xf>
    <xf numFmtId="0" fontId="11" fillId="9" borderId="12" xfId="3" applyFont="1" applyFill="1" applyBorder="1" applyAlignment="1">
      <alignment horizontal="center" vertical="center" wrapText="1"/>
    </xf>
    <xf numFmtId="0" fontId="11" fillId="9" borderId="0" xfId="3" applyFont="1" applyFill="1" applyBorder="1" applyAlignment="1">
      <alignment horizontal="center" vertical="center" wrapText="1"/>
    </xf>
    <xf numFmtId="0" fontId="11" fillId="9" borderId="43" xfId="3" applyFont="1" applyFill="1" applyBorder="1" applyAlignment="1">
      <alignment horizontal="center" vertical="center" wrapText="1"/>
    </xf>
  </cellXfs>
  <cellStyles count="7">
    <cellStyle name="Dziesiętny" xfId="1" builtinId="3"/>
    <cellStyle name="Normal_BSheetCF" xfId="2" xr:uid="{00000000-0005-0000-0000-000001000000}"/>
    <cellStyle name="Normalny" xfId="0" builtinId="0"/>
    <cellStyle name="Normalny_StruxiProjekcjaGogolin2" xfId="3" xr:uid="{00000000-0005-0000-0000-000003000000}"/>
    <cellStyle name="Normalny_wskaźniki makroekonomiczne_1" xfId="4" xr:uid="{00000000-0005-0000-0000-000004000000}"/>
    <cellStyle name="Normalny_Zeszyt2" xfId="5" xr:uid="{00000000-0005-0000-0000-000005000000}"/>
    <cellStyle name="Procentowy" xfId="6" builtinId="5"/>
  </cellStyles>
  <dxfs count="1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ndense val="0"/>
        <extend val="0"/>
        <color indexed="22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ont>
        <b/>
        <i/>
        <condense val="0"/>
        <extend val="0"/>
        <color indexed="18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6331040636396E-2"/>
          <c:y val="3.9702281354539869E-2"/>
          <c:w val="0.87797746636885343"/>
          <c:h val="0.5558319389635582"/>
        </c:manualLayout>
      </c:layout>
      <c:barChart>
        <c:barDir val="col"/>
        <c:grouping val="clustered"/>
        <c:varyColors val="0"/>
        <c:ser>
          <c:idx val="3"/>
          <c:order val="3"/>
          <c:tx>
            <c:v>Środki pieniężne na koniec okresu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finansowy'!$E$455:$L$455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'plan finansowy'!$E$503:$L$503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1-4A51-A76E-A6FC037D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86849472"/>
        <c:axId val="237893576"/>
      </c:barChart>
      <c:lineChart>
        <c:grouping val="standard"/>
        <c:varyColors val="0"/>
        <c:ser>
          <c:idx val="0"/>
          <c:order val="0"/>
          <c:tx>
            <c:strRef>
              <c:f>'plan finansowy'!$C$469</c:f>
              <c:strCache>
                <c:ptCount val="1"/>
                <c:pt idx="0">
                  <c:v>Przepływy pieniężne netto z działalności operacyjnej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2-BBD1-4A51-A76E-A6FC037DE757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BBD1-4A51-A76E-A6FC037DE757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'plan finansowy'!$E$469:$L$469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D1-4A51-A76E-A6FC037DE757}"/>
            </c:ext>
          </c:extLst>
        </c:ser>
        <c:ser>
          <c:idx val="1"/>
          <c:order val="1"/>
          <c:tx>
            <c:strRef>
              <c:f>'plan finansowy'!$C$486</c:f>
              <c:strCache>
                <c:ptCount val="1"/>
                <c:pt idx="0">
                  <c:v>Przepływy pieniężne netto z działalności inwestycyjnej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BD1-4A51-A76E-A6FC037DE757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'plan finansowy'!$E$486:$L$486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D1-4A51-A76E-A6FC037DE757}"/>
            </c:ext>
          </c:extLst>
        </c:ser>
        <c:ser>
          <c:idx val="2"/>
          <c:order val="2"/>
          <c:tx>
            <c:strRef>
              <c:f>'plan finansowy'!$C$499</c:f>
              <c:strCache>
                <c:ptCount val="1"/>
                <c:pt idx="0">
                  <c:v>Przepływy pieniężne netto z działalności finansowej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A-BBD1-4A51-A76E-A6FC037DE757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C-BBD1-4A51-A76E-A6FC037DE757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'plan finansowy'!$E$499:$L$499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D1-4A51-A76E-A6FC037D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49472"/>
        <c:axId val="237893576"/>
      </c:lineChart>
      <c:catAx>
        <c:axId val="1868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3789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93576"/>
        <c:scaling>
          <c:orientation val="minMax"/>
          <c:max val="600000"/>
          <c:min val="-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86849472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8.6655185982846671E-3"/>
                <c:y val="4.0880628687072179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2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909365558912387"/>
          <c:y val="0.74193626541099233"/>
          <c:w val="0.56948640483383683"/>
          <c:h val="0.19851142676644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0769230769235E-2"/>
          <c:y val="0.16199426229757563"/>
          <c:w val="0.92307692307692313"/>
          <c:h val="0.7009367118645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finansowy'!$M$386</c:f>
              <c:strCache>
                <c:ptCount val="1"/>
                <c:pt idx="0">
                  <c:v>Aktywa trwałe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2018</c:v>
                </c:pt>
                <c:pt idx="2">
                  <c:v>2019</c:v>
                </c:pt>
                <c:pt idx="4">
                  <c:v>2020</c:v>
                </c:pt>
                <c:pt idx="6">
                  <c:v>2021</c:v>
                </c:pt>
                <c:pt idx="8">
                  <c:v>2022</c:v>
                </c:pt>
                <c:pt idx="10">
                  <c:v>2023</c:v>
                </c:pt>
                <c:pt idx="12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'plan finansowy'!$N$386:$AC$386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C-4FE3-AE1D-8A4684AA73B8}"/>
            </c:ext>
          </c:extLst>
        </c:ser>
        <c:ser>
          <c:idx val="1"/>
          <c:order val="1"/>
          <c:tx>
            <c:strRef>
              <c:f>'plan finansowy'!$M$387</c:f>
              <c:strCache>
                <c:ptCount val="1"/>
                <c:pt idx="0">
                  <c:v>Aktywa obrotowe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2018</c:v>
                </c:pt>
                <c:pt idx="2">
                  <c:v>2019</c:v>
                </c:pt>
                <c:pt idx="4">
                  <c:v>2020</c:v>
                </c:pt>
                <c:pt idx="6">
                  <c:v>2021</c:v>
                </c:pt>
                <c:pt idx="8">
                  <c:v>2022</c:v>
                </c:pt>
                <c:pt idx="10">
                  <c:v>2023</c:v>
                </c:pt>
                <c:pt idx="12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'plan finansowy'!$N$387:$AC$387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6C-4FE3-AE1D-8A4684AA73B8}"/>
            </c:ext>
          </c:extLst>
        </c:ser>
        <c:ser>
          <c:idx val="2"/>
          <c:order val="2"/>
          <c:tx>
            <c:strRef>
              <c:f>'plan finansowy'!$M$388</c:f>
              <c:strCache>
                <c:ptCount val="1"/>
                <c:pt idx="0">
                  <c:v>Kapitał Własny</c:v>
                </c:pt>
              </c:strCache>
            </c:strRef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2018</c:v>
                </c:pt>
                <c:pt idx="2">
                  <c:v>2019</c:v>
                </c:pt>
                <c:pt idx="4">
                  <c:v>2020</c:v>
                </c:pt>
                <c:pt idx="6">
                  <c:v>2021</c:v>
                </c:pt>
                <c:pt idx="8">
                  <c:v>2022</c:v>
                </c:pt>
                <c:pt idx="10">
                  <c:v>2023</c:v>
                </c:pt>
                <c:pt idx="12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'plan finansowy'!$N$388:$AC$388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6C-4FE3-AE1D-8A4684AA73B8}"/>
            </c:ext>
          </c:extLst>
        </c:ser>
        <c:ser>
          <c:idx val="3"/>
          <c:order val="3"/>
          <c:tx>
            <c:strRef>
              <c:f>'plan finansowy'!$M$389</c:f>
              <c:strCache>
                <c:ptCount val="1"/>
                <c:pt idx="0">
                  <c:v>Zobowiązania i Rezerwy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2018</c:v>
                </c:pt>
                <c:pt idx="2">
                  <c:v>2019</c:v>
                </c:pt>
                <c:pt idx="4">
                  <c:v>2020</c:v>
                </c:pt>
                <c:pt idx="6">
                  <c:v>2021</c:v>
                </c:pt>
                <c:pt idx="8">
                  <c:v>2022</c:v>
                </c:pt>
                <c:pt idx="10">
                  <c:v>2023</c:v>
                </c:pt>
                <c:pt idx="12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'plan finansowy'!$N$389:$AC$389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6C-4FE3-AE1D-8A4684AA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46219128"/>
        <c:axId val="246218736"/>
      </c:barChart>
      <c:lineChart>
        <c:grouping val="standard"/>
        <c:varyColors val="0"/>
        <c:ser>
          <c:idx val="4"/>
          <c:order val="4"/>
          <c:tx>
            <c:strRef>
              <c:f>'plan finansowy'!$M$390</c:f>
              <c:strCache>
                <c:ptCount val="1"/>
                <c:pt idx="0">
                  <c:v>Suma bilansowa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6C-4FE3-AE1D-8A4684AA73B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6C-4FE3-AE1D-8A4684AA73B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6C-4FE3-AE1D-8A4684AA73B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6C-4FE3-AE1D-8A4684AA73B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6C-4FE3-AE1D-8A4684AA73B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6C-4FE3-AE1D-8A4684AA73B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6C-4FE3-AE1D-8A4684AA73B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6C-4FE3-AE1D-8A4684AA73B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6C-4FE3-AE1D-8A4684AA73B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6C-4FE3-AE1D-8A4684AA73B8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6C-4FE3-AE1D-8A4684AA73B8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16C-4FE3-AE1D-8A4684AA73B8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16C-4FE3-AE1D-8A4684AA73B8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16C-4FE3-AE1D-8A4684AA73B8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16C-4FE3-AE1D-8A4684AA73B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16C-4FE3-AE1D-8A4684AA73B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16C-4FE3-AE1D-8A4684AA73B8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16C-4FE3-AE1D-8A4684AA73B8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16C-4FE3-AE1D-8A4684AA73B8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16C-4FE3-AE1D-8A4684AA73B8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16C-4FE3-AE1D-8A4684AA73B8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finansowy'!$N$385:$BC$385</c:f>
              <c:numCache>
                <c:formatCode>General</c:formatCode>
                <c:ptCount val="42"/>
                <c:pt idx="0">
                  <c:v>2018</c:v>
                </c:pt>
                <c:pt idx="2">
                  <c:v>2019</c:v>
                </c:pt>
                <c:pt idx="4">
                  <c:v>2020</c:v>
                </c:pt>
                <c:pt idx="6">
                  <c:v>2021</c:v>
                </c:pt>
                <c:pt idx="8">
                  <c:v>2022</c:v>
                </c:pt>
                <c:pt idx="10">
                  <c:v>2023</c:v>
                </c:pt>
                <c:pt idx="12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'plan finansowy'!$N$390:$AC$390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616C-4FE3-AE1D-8A4684AA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19128"/>
        <c:axId val="246218736"/>
      </c:lineChart>
      <c:catAx>
        <c:axId val="2462191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46218736"/>
        <c:crosses val="autoZero"/>
        <c:auto val="0"/>
        <c:lblAlgn val="ctr"/>
        <c:lblOffset val="100"/>
        <c:tickMarkSkip val="2"/>
        <c:noMultiLvlLbl val="0"/>
      </c:catAx>
      <c:valAx>
        <c:axId val="2462187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462191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300942106424835E-3"/>
                <c:y val="0.1423487544483985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769230769230769"/>
          <c:y val="1.9230769230769232E-2"/>
          <c:w val="0.82615384615384613"/>
          <c:h val="8.974392623998923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86315758457591E-2"/>
          <c:y val="0.20904012469137506"/>
          <c:w val="0.91523116922476822"/>
          <c:h val="0.65536903957295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finansowy'!$C$557</c:f>
              <c:strCache>
                <c:ptCount val="1"/>
                <c:pt idx="0">
                  <c:v>zapasy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'plan finansowy'!$E$557:$L$557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B-4311-9E6E-BC40DAC6C86E}"/>
            </c:ext>
          </c:extLst>
        </c:ser>
        <c:ser>
          <c:idx val="1"/>
          <c:order val="1"/>
          <c:tx>
            <c:strRef>
              <c:f>'plan finansowy'!$C$558</c:f>
              <c:strCache>
                <c:ptCount val="1"/>
                <c:pt idx="0">
                  <c:v>należności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'plan finansowy'!$E$558:$L$558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B-4311-9E6E-BC40DAC6C86E}"/>
            </c:ext>
          </c:extLst>
        </c:ser>
        <c:ser>
          <c:idx val="2"/>
          <c:order val="2"/>
          <c:tx>
            <c:strRef>
              <c:f>'plan finansowy'!$C$559</c:f>
              <c:strCache>
                <c:ptCount val="1"/>
                <c:pt idx="0">
                  <c:v>zobowiązania krótkoterminowe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'plan finansowy'!$E$559:$L$559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B-4311-9E6E-BC40DAC6C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5468088"/>
        <c:axId val="108064272"/>
      </c:barChart>
      <c:lineChart>
        <c:grouping val="standard"/>
        <c:varyColors val="0"/>
        <c:ser>
          <c:idx val="3"/>
          <c:order val="3"/>
          <c:tx>
            <c:strRef>
              <c:f>'plan finansowy'!$C$560</c:f>
              <c:strCache>
                <c:ptCount val="1"/>
                <c:pt idx="0">
                  <c:v>zapotrzebowanie na środki obrotowe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'plan finansowy'!$E$556:$L$556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'plan finansowy'!$E$560:$L$560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4B-4311-9E6E-BC40DAC6C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68088"/>
        <c:axId val="108064272"/>
      </c:lineChart>
      <c:catAx>
        <c:axId val="18546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0806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642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854680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16889550852234E-3"/>
                <c:y val="5.3672464447785485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5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Tysiące zł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839080459770114E-3"/>
          <c:y val="2.2598870056497175E-2"/>
          <c:w val="0.75862174555766737"/>
          <c:h val="0.169492118569924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25059604690253E-2"/>
          <c:y val="0.19841346731409396"/>
          <c:w val="0.84687564611484234"/>
          <c:h val="0.62698655671253689"/>
        </c:manualLayout>
      </c:layout>
      <c:barChart>
        <c:barDir val="col"/>
        <c:grouping val="clustered"/>
        <c:varyColors val="0"/>
        <c:ser>
          <c:idx val="1"/>
          <c:order val="0"/>
          <c:tx>
            <c:v>Przychody ze sprzedaży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'plan finansowy'!$E$318:$L$318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F-469F-90C8-2FC4D5BA80F5}"/>
            </c:ext>
          </c:extLst>
        </c:ser>
        <c:ser>
          <c:idx val="0"/>
          <c:order val="1"/>
          <c:tx>
            <c:v>Koszty działalności operacyjnej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'plan finansowy'!$E$325:$L$325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F-469F-90C8-2FC4D5BA8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8066232"/>
        <c:axId val="108066624"/>
      </c:barChart>
      <c:lineChart>
        <c:grouping val="standard"/>
        <c:varyColors val="0"/>
        <c:ser>
          <c:idx val="2"/>
          <c:order val="2"/>
          <c:tx>
            <c:v>Zysk ze sprzedaży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'plan finansowy'!$E$316:$L$316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'plan finansowy'!$E$334:$L$334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0F-469F-90C8-2FC4D5BA80F5}"/>
            </c:ext>
          </c:extLst>
        </c:ser>
        <c:ser>
          <c:idx val="3"/>
          <c:order val="3"/>
          <c:tx>
            <c:v>Zysk netto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finansowy'!$E$316:$L$316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'plan finansowy'!$E$374:$L$374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0F-469F-90C8-2FC4D5BA8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67016"/>
        <c:axId val="108067408"/>
      </c:lineChart>
      <c:catAx>
        <c:axId val="108066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806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066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Przychody, koszty [mln zł]</a:t>
                </a:r>
              </a:p>
            </c:rich>
          </c:tx>
          <c:layout>
            <c:manualLayout>
              <c:xMode val="edge"/>
              <c:yMode val="edge"/>
              <c:x val="8.8968175853018378E-3"/>
              <c:y val="0.176056299735441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8066232"/>
        <c:crosses val="autoZero"/>
        <c:crossBetween val="between"/>
        <c:dispUnits>
          <c:builtInUnit val="thousands"/>
        </c:dispUnits>
      </c:valAx>
      <c:catAx>
        <c:axId val="108067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067408"/>
        <c:crosses val="autoZero"/>
        <c:auto val="0"/>
        <c:lblAlgn val="ctr"/>
        <c:lblOffset val="100"/>
        <c:noMultiLvlLbl val="0"/>
      </c:catAx>
      <c:valAx>
        <c:axId val="1080674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Zyski [mln zł]</a:t>
                </a:r>
              </a:p>
            </c:rich>
          </c:tx>
          <c:layout>
            <c:manualLayout>
              <c:xMode val="edge"/>
              <c:yMode val="edge"/>
              <c:x val="0.95195800524934382"/>
              <c:y val="0.309859355229998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8067016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43766404199474"/>
          <c:y val="1.9920318725099601E-2"/>
          <c:w val="0.69218799212598425"/>
          <c:h val="0.1752988047808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459</xdr:row>
      <xdr:rowOff>142875</xdr:rowOff>
    </xdr:from>
    <xdr:to>
      <xdr:col>20</xdr:col>
      <xdr:colOff>66675</xdr:colOff>
      <xdr:row>480</xdr:row>
      <xdr:rowOff>276225</xdr:rowOff>
    </xdr:to>
    <xdr:graphicFrame macro="">
      <xdr:nvGraphicFramePr>
        <xdr:cNvPr id="1769642" name="Chart 3">
          <a:extLst>
            <a:ext uri="{FF2B5EF4-FFF2-40B4-BE49-F238E27FC236}">
              <a16:creationId xmlns:a16="http://schemas.microsoft.com/office/drawing/2014/main" id="{00000000-0008-0000-0000-0000AA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391</xdr:row>
      <xdr:rowOff>66675</xdr:rowOff>
    </xdr:from>
    <xdr:to>
      <xdr:col>21</xdr:col>
      <xdr:colOff>95250</xdr:colOff>
      <xdr:row>411</xdr:row>
      <xdr:rowOff>38100</xdr:rowOff>
    </xdr:to>
    <xdr:graphicFrame macro="">
      <xdr:nvGraphicFramePr>
        <xdr:cNvPr id="1769643" name="Wykres 5">
          <a:extLst>
            <a:ext uri="{FF2B5EF4-FFF2-40B4-BE49-F238E27FC236}">
              <a16:creationId xmlns:a16="http://schemas.microsoft.com/office/drawing/2014/main" id="{00000000-0008-0000-0000-0000AB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1819275</xdr:colOff>
      <xdr:row>578</xdr:row>
      <xdr:rowOff>28575</xdr:rowOff>
    </xdr:from>
    <xdr:to>
      <xdr:col>9</xdr:col>
      <xdr:colOff>466725</xdr:colOff>
      <xdr:row>600</xdr:row>
      <xdr:rowOff>47625</xdr:rowOff>
    </xdr:to>
    <xdr:graphicFrame macro="">
      <xdr:nvGraphicFramePr>
        <xdr:cNvPr id="1769644" name="Chart 310">
          <a:extLst>
            <a:ext uri="{FF2B5EF4-FFF2-40B4-BE49-F238E27FC236}">
              <a16:creationId xmlns:a16="http://schemas.microsoft.com/office/drawing/2014/main" id="{00000000-0008-0000-0000-0000AC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276225</xdr:colOff>
      <xdr:row>315</xdr:row>
      <xdr:rowOff>200025</xdr:rowOff>
    </xdr:from>
    <xdr:to>
      <xdr:col>20</xdr:col>
      <xdr:colOff>38100</xdr:colOff>
      <xdr:row>333</xdr:row>
      <xdr:rowOff>28575</xdr:rowOff>
    </xdr:to>
    <xdr:graphicFrame macro="">
      <xdr:nvGraphicFramePr>
        <xdr:cNvPr id="1769645" name="Chart 2520">
          <a:extLst>
            <a:ext uri="{FF2B5EF4-FFF2-40B4-BE49-F238E27FC236}">
              <a16:creationId xmlns:a16="http://schemas.microsoft.com/office/drawing/2014/main" id="{00000000-0008-0000-0000-0000AD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582"/>
  <sheetViews>
    <sheetView tabSelected="1" zoomScaleNormal="100" zoomScaleSheetLayoutView="75" workbookViewId="0">
      <selection activeCell="E3" sqref="E3"/>
    </sheetView>
  </sheetViews>
  <sheetFormatPr defaultColWidth="9.109375" defaultRowHeight="11.4" outlineLevelRow="3" outlineLevelCol="1"/>
  <cols>
    <col min="1" max="1" width="2.33203125" style="5" customWidth="1"/>
    <col min="2" max="2" width="3.33203125" style="5" customWidth="1"/>
    <col min="3" max="3" width="56" style="4" customWidth="1"/>
    <col min="4" max="4" width="9" style="4" customWidth="1"/>
    <col min="5" max="5" width="11.6640625" style="5" customWidth="1" outlineLevel="1"/>
    <col min="6" max="7" width="10.6640625" style="5" customWidth="1" outlineLevel="1"/>
    <col min="8" max="8" width="11.109375" style="5" customWidth="1" outlineLevel="1"/>
    <col min="9" max="12" width="10.44140625" style="5" customWidth="1" outlineLevel="1"/>
    <col min="13" max="13" width="14.88671875" style="5" customWidth="1"/>
    <col min="14" max="14" width="11.5546875" style="5" bestFit="1" customWidth="1"/>
    <col min="15" max="15" width="10.6640625" style="5" customWidth="1"/>
    <col min="16" max="28" width="11.5546875" style="5" bestFit="1" customWidth="1"/>
    <col min="29" max="55" width="9.33203125" style="5" bestFit="1" customWidth="1"/>
    <col min="56" max="16384" width="9.109375" style="5"/>
  </cols>
  <sheetData>
    <row r="1" spans="1:12">
      <c r="A1" s="1">
        <v>1</v>
      </c>
      <c r="B1" s="2" t="s">
        <v>289</v>
      </c>
      <c r="C1" s="3"/>
    </row>
    <row r="2" spans="1:12" ht="15.75" hidden="1" customHeight="1">
      <c r="B2" s="5">
        <v>1</v>
      </c>
      <c r="C2" s="6"/>
      <c r="D2" s="6" t="s">
        <v>292</v>
      </c>
      <c r="E2" s="7"/>
      <c r="F2" s="8"/>
      <c r="G2" s="8">
        <v>100</v>
      </c>
      <c r="H2" s="8"/>
      <c r="I2" s="8"/>
      <c r="J2" s="8"/>
      <c r="K2" s="8"/>
      <c r="L2" s="8"/>
    </row>
    <row r="3" spans="1:12" ht="17.399999999999999">
      <c r="C3" s="9"/>
      <c r="D3" s="6" t="s">
        <v>293</v>
      </c>
      <c r="E3" s="10">
        <f>Rok_ZPR+1</f>
        <v>2021</v>
      </c>
      <c r="F3" s="8"/>
      <c r="G3" s="8"/>
      <c r="H3" s="8"/>
      <c r="I3" s="11"/>
      <c r="J3" s="11"/>
      <c r="K3" s="11"/>
      <c r="L3" s="11"/>
    </row>
    <row r="4" spans="1:12" ht="13.5" hidden="1" customHeight="1" thickBot="1">
      <c r="B4" s="12"/>
      <c r="C4" s="13" t="s">
        <v>154</v>
      </c>
      <c r="D4" s="14" t="s">
        <v>152</v>
      </c>
      <c r="E4" s="15"/>
      <c r="F4" s="16"/>
      <c r="G4" s="16"/>
      <c r="H4" s="16"/>
      <c r="I4" s="16"/>
      <c r="J4" s="16"/>
      <c r="K4" s="16"/>
      <c r="L4" s="16"/>
    </row>
    <row r="5" spans="1:12" ht="9" customHeight="1" thickBot="1">
      <c r="B5" s="12"/>
      <c r="C5" s="17"/>
      <c r="D5" s="18"/>
      <c r="E5" s="19"/>
      <c r="F5" s="20"/>
      <c r="G5" s="19"/>
      <c r="H5" s="19"/>
      <c r="I5" s="19"/>
      <c r="J5" s="19"/>
      <c r="K5" s="19"/>
      <c r="L5" s="19"/>
    </row>
    <row r="6" spans="1:12" ht="16.2" thickTop="1" thickBot="1">
      <c r="C6" s="21" t="str">
        <f>CONCATENATE("TABELA ",B7)</f>
        <v>TABELA 1</v>
      </c>
      <c r="D6" s="5"/>
      <c r="E6" s="1150" t="s">
        <v>250</v>
      </c>
      <c r="F6" s="1151"/>
      <c r="G6" s="1152"/>
      <c r="H6" s="1153" t="s">
        <v>251</v>
      </c>
      <c r="I6" s="1154"/>
      <c r="J6" s="1154"/>
      <c r="K6" s="1154"/>
      <c r="L6" s="1155"/>
    </row>
    <row r="7" spans="1:12" ht="29.4" thickTop="1" thickBot="1">
      <c r="B7" s="424">
        <v>1</v>
      </c>
      <c r="C7" s="22" t="s">
        <v>342</v>
      </c>
      <c r="D7" s="23" t="s">
        <v>151</v>
      </c>
      <c r="E7" s="24">
        <f>F7-1</f>
        <v>2018</v>
      </c>
      <c r="F7" s="25">
        <f>G7-1</f>
        <v>2019</v>
      </c>
      <c r="G7" s="26">
        <f>H7-1</f>
        <v>2020</v>
      </c>
      <c r="H7" s="27">
        <f>E3</f>
        <v>2021</v>
      </c>
      <c r="I7" s="28">
        <f>1+H7</f>
        <v>2022</v>
      </c>
      <c r="J7" s="29">
        <f>1+I7</f>
        <v>2023</v>
      </c>
      <c r="K7" s="29">
        <f>1+J7</f>
        <v>2024</v>
      </c>
      <c r="L7" s="30">
        <f>1+K7</f>
        <v>2025</v>
      </c>
    </row>
    <row r="8" spans="1:12" ht="7.5" customHeight="1" thickTop="1">
      <c r="C8" s="866"/>
      <c r="D8" s="31"/>
      <c r="E8" s="32"/>
      <c r="F8" s="33"/>
      <c r="G8" s="34"/>
      <c r="H8" s="35"/>
      <c r="I8" s="36"/>
      <c r="J8" s="36"/>
      <c r="K8" s="36"/>
      <c r="L8" s="37"/>
    </row>
    <row r="9" spans="1:12" ht="13.2">
      <c r="B9" s="12"/>
      <c r="C9" s="867" t="s">
        <v>154</v>
      </c>
      <c r="D9" s="31" t="s">
        <v>152</v>
      </c>
      <c r="E9" s="38"/>
      <c r="F9" s="39"/>
      <c r="G9" s="40"/>
      <c r="H9" s="41"/>
      <c r="I9" s="42"/>
      <c r="J9" s="42"/>
      <c r="K9" s="42"/>
      <c r="L9" s="43"/>
    </row>
    <row r="10" spans="1:12" ht="13.2">
      <c r="B10" s="12"/>
      <c r="C10" s="868" t="s">
        <v>155</v>
      </c>
      <c r="D10" s="31" t="s">
        <v>152</v>
      </c>
      <c r="E10" s="44"/>
      <c r="F10" s="45"/>
      <c r="G10" s="46"/>
      <c r="H10" s="47"/>
      <c r="I10" s="45"/>
      <c r="J10" s="45"/>
      <c r="K10" s="45"/>
      <c r="L10" s="46"/>
    </row>
    <row r="11" spans="1:12" ht="13.2">
      <c r="B11" s="12"/>
      <c r="C11" s="868" t="s">
        <v>294</v>
      </c>
      <c r="D11" s="31" t="str">
        <f>D10</f>
        <v>%</v>
      </c>
      <c r="E11" s="48"/>
      <c r="F11" s="49"/>
      <c r="G11" s="50"/>
      <c r="H11" s="51"/>
      <c r="I11" s="52"/>
      <c r="J11" s="52"/>
      <c r="K11" s="52"/>
      <c r="L11" s="53"/>
    </row>
    <row r="12" spans="1:12" s="54" customFormat="1" ht="13.2">
      <c r="B12" s="55"/>
      <c r="C12" s="869" t="s">
        <v>156</v>
      </c>
      <c r="D12" s="56" t="s">
        <v>152</v>
      </c>
      <c r="E12" s="57"/>
      <c r="F12" s="58"/>
      <c r="G12" s="59"/>
      <c r="H12" s="60"/>
      <c r="I12" s="61"/>
      <c r="J12" s="61"/>
      <c r="K12" s="61"/>
      <c r="L12" s="62"/>
    </row>
    <row r="13" spans="1:12" s="54" customFormat="1" ht="13.2">
      <c r="B13" s="55"/>
      <c r="C13" s="869" t="s">
        <v>301</v>
      </c>
      <c r="D13" s="56" t="str">
        <f>D12</f>
        <v>%</v>
      </c>
      <c r="E13" s="63"/>
      <c r="F13" s="61"/>
      <c r="G13" s="62"/>
      <c r="H13" s="60"/>
      <c r="I13" s="61"/>
      <c r="J13" s="61"/>
      <c r="K13" s="61"/>
      <c r="L13" s="62"/>
    </row>
    <row r="14" spans="1:12" s="54" customFormat="1" ht="13.2">
      <c r="B14" s="55"/>
      <c r="C14" s="870" t="s">
        <v>285</v>
      </c>
      <c r="D14" s="64" t="s">
        <v>152</v>
      </c>
      <c r="E14" s="65"/>
      <c r="F14" s="66" t="str">
        <f>IF(E21=0,"-",F21/E21-1)</f>
        <v>-</v>
      </c>
      <c r="G14" s="67" t="str">
        <f t="shared" ref="G14:L14" si="0">IF(F21=0,"-",G21/F21-1)</f>
        <v>-</v>
      </c>
      <c r="H14" s="68" t="str">
        <f t="shared" si="0"/>
        <v>-</v>
      </c>
      <c r="I14" s="66" t="str">
        <f t="shared" si="0"/>
        <v>-</v>
      </c>
      <c r="J14" s="66" t="str">
        <f t="shared" si="0"/>
        <v>-</v>
      </c>
      <c r="K14" s="66" t="str">
        <f t="shared" si="0"/>
        <v>-</v>
      </c>
      <c r="L14" s="67" t="str">
        <f t="shared" si="0"/>
        <v>-</v>
      </c>
    </row>
    <row r="15" spans="1:12" s="54" customFormat="1" ht="13.2">
      <c r="B15" s="55"/>
      <c r="C15" s="870" t="s">
        <v>286</v>
      </c>
      <c r="D15" s="64" t="s">
        <v>152</v>
      </c>
      <c r="E15" s="65"/>
      <c r="F15" s="66" t="str">
        <f>IF(E33=0,"-",F33/E33-1)</f>
        <v>-</v>
      </c>
      <c r="G15" s="67" t="str">
        <f t="shared" ref="G15:L15" si="1">IF(F33=0,"-",G33/F33-1)</f>
        <v>-</v>
      </c>
      <c r="H15" s="68" t="str">
        <f t="shared" si="1"/>
        <v>-</v>
      </c>
      <c r="I15" s="66" t="str">
        <f t="shared" si="1"/>
        <v>-</v>
      </c>
      <c r="J15" s="66" t="str">
        <f t="shared" si="1"/>
        <v>-</v>
      </c>
      <c r="K15" s="66" t="str">
        <f t="shared" si="1"/>
        <v>-</v>
      </c>
      <c r="L15" s="67" t="str">
        <f t="shared" si="1"/>
        <v>-</v>
      </c>
    </row>
    <row r="16" spans="1:12" s="54" customFormat="1" ht="13.8" thickBot="1">
      <c r="B16" s="55"/>
      <c r="C16" s="871" t="s">
        <v>160</v>
      </c>
      <c r="D16" s="872" t="s">
        <v>152</v>
      </c>
      <c r="E16" s="873"/>
      <c r="F16" s="874" t="str">
        <f>IF(E154=0,"-",F154/E154-1)</f>
        <v>-</v>
      </c>
      <c r="G16" s="875" t="str">
        <f t="shared" ref="G16:L16" si="2">IF(F154=0,"-",G154/F154-1)</f>
        <v>-</v>
      </c>
      <c r="H16" s="876" t="str">
        <f t="shared" si="2"/>
        <v>-</v>
      </c>
      <c r="I16" s="874" t="str">
        <f t="shared" si="2"/>
        <v>-</v>
      </c>
      <c r="J16" s="874" t="str">
        <f t="shared" si="2"/>
        <v>-</v>
      </c>
      <c r="K16" s="874" t="str">
        <f t="shared" si="2"/>
        <v>-</v>
      </c>
      <c r="L16" s="875" t="str">
        <f t="shared" si="2"/>
        <v>-</v>
      </c>
    </row>
    <row r="17" spans="2:12" ht="12.6" thickTop="1" thickBot="1">
      <c r="D17" s="5"/>
      <c r="E17" s="69"/>
      <c r="F17" s="69"/>
      <c r="G17" s="11"/>
      <c r="H17" s="11"/>
      <c r="I17" s="11"/>
      <c r="J17" s="11"/>
      <c r="K17" s="11"/>
      <c r="L17" s="11"/>
    </row>
    <row r="18" spans="2:12" ht="16.2" thickTop="1" thickBot="1">
      <c r="B18" s="862"/>
      <c r="C18" s="877" t="str">
        <f>CONCATENATE("TABELA ",B19)</f>
        <v>TABELA 2</v>
      </c>
      <c r="D18" s="5"/>
      <c r="E18" s="1164" t="s">
        <v>250</v>
      </c>
      <c r="F18" s="1165"/>
      <c r="G18" s="1166"/>
      <c r="H18" s="1153" t="s">
        <v>251</v>
      </c>
      <c r="I18" s="1154"/>
      <c r="J18" s="1154"/>
      <c r="K18" s="1154"/>
      <c r="L18" s="1155"/>
    </row>
    <row r="19" spans="2:12" ht="19.5" customHeight="1" thickTop="1" thickBot="1">
      <c r="B19" s="878">
        <f>1+B7</f>
        <v>2</v>
      </c>
      <c r="C19" s="895" t="s">
        <v>158</v>
      </c>
      <c r="D19" s="70" t="s">
        <v>151</v>
      </c>
      <c r="E19" s="71">
        <f>E$7</f>
        <v>2018</v>
      </c>
      <c r="F19" s="25">
        <f t="shared" ref="F19:L19" si="3">F$7</f>
        <v>2019</v>
      </c>
      <c r="G19" s="72">
        <f t="shared" si="3"/>
        <v>2020</v>
      </c>
      <c r="H19" s="73">
        <f t="shared" si="3"/>
        <v>2021</v>
      </c>
      <c r="I19" s="29">
        <f t="shared" si="3"/>
        <v>2022</v>
      </c>
      <c r="J19" s="29">
        <f t="shared" si="3"/>
        <v>2023</v>
      </c>
      <c r="K19" s="29">
        <f t="shared" si="3"/>
        <v>2024</v>
      </c>
      <c r="L19" s="30">
        <f t="shared" si="3"/>
        <v>2025</v>
      </c>
    </row>
    <row r="20" spans="2:12" ht="12" thickTop="1">
      <c r="B20" s="862"/>
      <c r="C20" s="896"/>
      <c r="D20" s="5"/>
      <c r="E20" s="75"/>
      <c r="F20" s="33"/>
      <c r="G20" s="76"/>
      <c r="H20" s="77"/>
      <c r="I20" s="36"/>
      <c r="J20" s="36"/>
      <c r="K20" s="36"/>
      <c r="L20" s="37"/>
    </row>
    <row r="21" spans="2:12">
      <c r="B21" s="862"/>
      <c r="C21" s="896" t="s">
        <v>345</v>
      </c>
      <c r="D21" s="78" t="s">
        <v>312</v>
      </c>
      <c r="E21" s="79">
        <f>E22+E23</f>
        <v>0</v>
      </c>
      <c r="F21" s="80">
        <f t="shared" ref="F21:L21" si="4">F22+F23</f>
        <v>0</v>
      </c>
      <c r="G21" s="81">
        <f>G22+G23</f>
        <v>0</v>
      </c>
      <c r="H21" s="82">
        <f t="shared" si="4"/>
        <v>0</v>
      </c>
      <c r="I21" s="83">
        <f t="shared" si="4"/>
        <v>0</v>
      </c>
      <c r="J21" s="83">
        <f t="shared" si="4"/>
        <v>0</v>
      </c>
      <c r="K21" s="83">
        <f t="shared" si="4"/>
        <v>0</v>
      </c>
      <c r="L21" s="84">
        <f t="shared" si="4"/>
        <v>0</v>
      </c>
    </row>
    <row r="22" spans="2:12" s="54" customFormat="1">
      <c r="B22" s="863"/>
      <c r="C22" s="897" t="s">
        <v>346</v>
      </c>
      <c r="D22" s="85" t="s">
        <v>312</v>
      </c>
      <c r="E22" s="86"/>
      <c r="F22" s="87"/>
      <c r="G22" s="88"/>
      <c r="H22" s="89"/>
      <c r="I22" s="90"/>
      <c r="J22" s="90"/>
      <c r="K22" s="90"/>
      <c r="L22" s="91"/>
    </row>
    <row r="23" spans="2:12" s="54" customFormat="1">
      <c r="B23" s="863"/>
      <c r="C23" s="898" t="s">
        <v>347</v>
      </c>
      <c r="D23" s="78" t="s">
        <v>312</v>
      </c>
      <c r="E23" s="92"/>
      <c r="F23" s="93"/>
      <c r="G23" s="94"/>
      <c r="H23" s="95"/>
      <c r="I23" s="96"/>
      <c r="J23" s="96"/>
      <c r="K23" s="96"/>
      <c r="L23" s="97"/>
    </row>
    <row r="24" spans="2:12">
      <c r="B24" s="862"/>
      <c r="C24" s="896" t="s">
        <v>348</v>
      </c>
      <c r="D24" s="78" t="s">
        <v>152</v>
      </c>
      <c r="E24" s="98" t="s">
        <v>319</v>
      </c>
      <c r="F24" s="99" t="str">
        <f>IF(ISERROR(F21/E21-1),"-",(F21/E21-1))</f>
        <v>-</v>
      </c>
      <c r="G24" s="100" t="str">
        <f t="shared" ref="G24:L24" si="5">IF(ISERROR(G21/F21-1),"-",(G21/F21-1))</f>
        <v>-</v>
      </c>
      <c r="H24" s="101" t="str">
        <f t="shared" si="5"/>
        <v>-</v>
      </c>
      <c r="I24" s="102" t="str">
        <f t="shared" si="5"/>
        <v>-</v>
      </c>
      <c r="J24" s="102" t="str">
        <f t="shared" si="5"/>
        <v>-</v>
      </c>
      <c r="K24" s="102" t="str">
        <f t="shared" si="5"/>
        <v>-</v>
      </c>
      <c r="L24" s="103" t="str">
        <f t="shared" si="5"/>
        <v>-</v>
      </c>
    </row>
    <row r="25" spans="2:12" s="54" customFormat="1" ht="11.25" customHeight="1">
      <c r="B25" s="863"/>
      <c r="C25" s="897" t="str">
        <f>C22</f>
        <v>odbiorcy indywidualni (grupy W1-W3, L1-L3, B1-B3, R1-R3)</v>
      </c>
      <c r="D25" s="85" t="s">
        <v>152</v>
      </c>
      <c r="E25" s="104" t="s">
        <v>319</v>
      </c>
      <c r="F25" s="105" t="str">
        <f t="shared" ref="F25:L26" si="6">IF(ISERROR(F22/E22-1),"-",F22/E22-1)</f>
        <v>-</v>
      </c>
      <c r="G25" s="106" t="str">
        <f t="shared" si="6"/>
        <v>-</v>
      </c>
      <c r="H25" s="107" t="str">
        <f t="shared" si="6"/>
        <v>-</v>
      </c>
      <c r="I25" s="108" t="str">
        <f t="shared" si="6"/>
        <v>-</v>
      </c>
      <c r="J25" s="108" t="str">
        <f t="shared" si="6"/>
        <v>-</v>
      </c>
      <c r="K25" s="108" t="str">
        <f t="shared" si="6"/>
        <v>-</v>
      </c>
      <c r="L25" s="109" t="str">
        <f t="shared" si="6"/>
        <v>-</v>
      </c>
    </row>
    <row r="26" spans="2:12" s="54" customFormat="1">
      <c r="B26" s="863"/>
      <c r="C26" s="898" t="s">
        <v>347</v>
      </c>
      <c r="D26" s="78" t="s">
        <v>152</v>
      </c>
      <c r="E26" s="110" t="s">
        <v>319</v>
      </c>
      <c r="F26" s="111" t="str">
        <f t="shared" si="6"/>
        <v>-</v>
      </c>
      <c r="G26" s="112" t="str">
        <f t="shared" si="6"/>
        <v>-</v>
      </c>
      <c r="H26" s="113" t="str">
        <f t="shared" si="6"/>
        <v>-</v>
      </c>
      <c r="I26" s="114" t="str">
        <f t="shared" si="6"/>
        <v>-</v>
      </c>
      <c r="J26" s="114" t="str">
        <f t="shared" si="6"/>
        <v>-</v>
      </c>
      <c r="K26" s="114" t="str">
        <f t="shared" si="6"/>
        <v>-</v>
      </c>
      <c r="L26" s="115" t="str">
        <f t="shared" si="6"/>
        <v>-</v>
      </c>
    </row>
    <row r="27" spans="2:12">
      <c r="B27" s="862"/>
      <c r="C27" s="896" t="s">
        <v>349</v>
      </c>
      <c r="D27" s="78" t="s">
        <v>313</v>
      </c>
      <c r="E27" s="116" t="str">
        <f>IF(ISERROR((E28*E$22+E29*E$23)/E$21),"-",(E28*E$22+E29*E$23)/E$21)</f>
        <v>-</v>
      </c>
      <c r="F27" s="117" t="str">
        <f t="shared" ref="F27:L27" si="7">IF(ISERROR((F28*F$22+F29*F$23)/F$21),"-",(F28*F$22+F29*F$23)/F$21)</f>
        <v>-</v>
      </c>
      <c r="G27" s="118" t="str">
        <f t="shared" si="7"/>
        <v>-</v>
      </c>
      <c r="H27" s="119" t="str">
        <f t="shared" si="7"/>
        <v>-</v>
      </c>
      <c r="I27" s="120" t="str">
        <f t="shared" si="7"/>
        <v>-</v>
      </c>
      <c r="J27" s="120" t="str">
        <f t="shared" si="7"/>
        <v>-</v>
      </c>
      <c r="K27" s="120" t="str">
        <f t="shared" si="7"/>
        <v>-</v>
      </c>
      <c r="L27" s="121" t="str">
        <f t="shared" si="7"/>
        <v>-</v>
      </c>
    </row>
    <row r="28" spans="2:12" s="54" customFormat="1">
      <c r="B28" s="863"/>
      <c r="C28" s="897" t="str">
        <f>C25</f>
        <v>odbiorcy indywidualni (grupy W1-W3, L1-L3, B1-B3, R1-R3)</v>
      </c>
      <c r="D28" s="18" t="s">
        <v>313</v>
      </c>
      <c r="E28" s="122" t="str">
        <f>IF(ISERROR(E34/E22),"-",E34/E22)</f>
        <v>-</v>
      </c>
      <c r="F28" s="123" t="str">
        <f t="shared" ref="F28:L29" si="8">IF(ISERROR(F34/F22),"-",F34/F22)</f>
        <v>-</v>
      </c>
      <c r="G28" s="124" t="str">
        <f t="shared" si="8"/>
        <v>-</v>
      </c>
      <c r="H28" s="125" t="str">
        <f t="shared" si="8"/>
        <v>-</v>
      </c>
      <c r="I28" s="126" t="str">
        <f t="shared" si="8"/>
        <v>-</v>
      </c>
      <c r="J28" s="126" t="str">
        <f t="shared" si="8"/>
        <v>-</v>
      </c>
      <c r="K28" s="126" t="str">
        <f t="shared" si="8"/>
        <v>-</v>
      </c>
      <c r="L28" s="127" t="str">
        <f t="shared" si="8"/>
        <v>-</v>
      </c>
    </row>
    <row r="29" spans="2:12" s="54" customFormat="1">
      <c r="B29" s="863"/>
      <c r="C29" s="898" t="s">
        <v>347</v>
      </c>
      <c r="D29" s="128" t="s">
        <v>313</v>
      </c>
      <c r="E29" s="129" t="str">
        <f>IF(ISERROR(E35/E23),"-",E35/E23)</f>
        <v>-</v>
      </c>
      <c r="F29" s="130" t="str">
        <f t="shared" si="8"/>
        <v>-</v>
      </c>
      <c r="G29" s="131" t="str">
        <f t="shared" si="8"/>
        <v>-</v>
      </c>
      <c r="H29" s="132" t="str">
        <f t="shared" si="8"/>
        <v>-</v>
      </c>
      <c r="I29" s="133" t="str">
        <f t="shared" si="8"/>
        <v>-</v>
      </c>
      <c r="J29" s="133" t="str">
        <f t="shared" si="8"/>
        <v>-</v>
      </c>
      <c r="K29" s="133" t="str">
        <f t="shared" si="8"/>
        <v>-</v>
      </c>
      <c r="L29" s="134" t="str">
        <f t="shared" si="8"/>
        <v>-</v>
      </c>
    </row>
    <row r="30" spans="2:12">
      <c r="B30" s="862"/>
      <c r="C30" s="896" t="s">
        <v>350</v>
      </c>
      <c r="D30" s="78" t="s">
        <v>152</v>
      </c>
      <c r="E30" s="135" t="str">
        <f>IF(ISERROR((E31*E$22+E32*E$23)/E$21),"-",((E31*E$22+E32*E$23)/E$21))</f>
        <v>-</v>
      </c>
      <c r="F30" s="136" t="str">
        <f>IF(ISERROR((F31*F$22+F32*F$23)/F$21),"-",((F31*F$22+F32*F$23)/F$21))</f>
        <v>-</v>
      </c>
      <c r="G30" s="137" t="str">
        <f t="shared" ref="G30:L30" si="9">IF(ISERROR((G31*G$22+G32*G$23)/G$21),"-",((G31*G$22+G32*G$23)/G$21))</f>
        <v>-</v>
      </c>
      <c r="H30" s="138" t="str">
        <f t="shared" si="9"/>
        <v>-</v>
      </c>
      <c r="I30" s="139" t="str">
        <f t="shared" si="9"/>
        <v>-</v>
      </c>
      <c r="J30" s="139" t="str">
        <f t="shared" si="9"/>
        <v>-</v>
      </c>
      <c r="K30" s="139" t="str">
        <f t="shared" si="9"/>
        <v>-</v>
      </c>
      <c r="L30" s="140" t="str">
        <f t="shared" si="9"/>
        <v>-</v>
      </c>
    </row>
    <row r="31" spans="2:12" s="54" customFormat="1">
      <c r="B31" s="863"/>
      <c r="C31" s="897" t="str">
        <f>C28</f>
        <v>odbiorcy indywidualni (grupy W1-W3, L1-L3, B1-B3, R1-R3)</v>
      </c>
      <c r="D31" s="18" t="s">
        <v>152</v>
      </c>
      <c r="E31" s="104" t="s">
        <v>319</v>
      </c>
      <c r="F31" s="105" t="str">
        <f>IF(ISERROR((F28/E28-1)-(F$9-1)),"-",((F28/E28-1)-(F$9-1)))</f>
        <v>-</v>
      </c>
      <c r="G31" s="106" t="str">
        <f t="shared" ref="G31:L31" si="10">IF(ISERROR((G28/F28-1)-(G$9-1)),"-",((G28/F28-1)-(G$9-1)))</f>
        <v>-</v>
      </c>
      <c r="H31" s="107" t="str">
        <f t="shared" si="10"/>
        <v>-</v>
      </c>
      <c r="I31" s="108" t="str">
        <f t="shared" si="10"/>
        <v>-</v>
      </c>
      <c r="J31" s="108" t="str">
        <f t="shared" si="10"/>
        <v>-</v>
      </c>
      <c r="K31" s="108" t="str">
        <f t="shared" si="10"/>
        <v>-</v>
      </c>
      <c r="L31" s="109" t="str">
        <f t="shared" si="10"/>
        <v>-</v>
      </c>
    </row>
    <row r="32" spans="2:12" s="54" customFormat="1">
      <c r="B32" s="863"/>
      <c r="C32" s="898" t="s">
        <v>347</v>
      </c>
      <c r="D32" s="141" t="s">
        <v>152</v>
      </c>
      <c r="E32" s="142" t="s">
        <v>319</v>
      </c>
      <c r="F32" s="111" t="str">
        <f>IF(ISERROR((F29/E29-1)-(F$9-1)),"-",((F29/E29-1)-(F$9-1)))</f>
        <v>-</v>
      </c>
      <c r="G32" s="112" t="str">
        <f t="shared" ref="G32:L32" si="11">IF(ISERROR((G29/F29-1)-(G$9-1)),"-",((G29/F29-1)-(G$9-1)))</f>
        <v>-</v>
      </c>
      <c r="H32" s="113" t="str">
        <f t="shared" si="11"/>
        <v>-</v>
      </c>
      <c r="I32" s="114" t="str">
        <f t="shared" si="11"/>
        <v>-</v>
      </c>
      <c r="J32" s="114" t="str">
        <f t="shared" si="11"/>
        <v>-</v>
      </c>
      <c r="K32" s="114" t="str">
        <f t="shared" si="11"/>
        <v>-</v>
      </c>
      <c r="L32" s="115" t="str">
        <f t="shared" si="11"/>
        <v>-</v>
      </c>
    </row>
    <row r="33" spans="2:12" ht="12" thickBot="1">
      <c r="B33" s="862"/>
      <c r="C33" s="899" t="s">
        <v>153</v>
      </c>
      <c r="D33" s="143" t="s">
        <v>157</v>
      </c>
      <c r="E33" s="144">
        <f t="shared" ref="E33:L33" si="12">SUM(E34:E35)</f>
        <v>0</v>
      </c>
      <c r="F33" s="145">
        <f t="shared" si="12"/>
        <v>0</v>
      </c>
      <c r="G33" s="146">
        <f t="shared" si="12"/>
        <v>0</v>
      </c>
      <c r="H33" s="144">
        <f t="shared" si="12"/>
        <v>0</v>
      </c>
      <c r="I33" s="145">
        <f t="shared" si="12"/>
        <v>0</v>
      </c>
      <c r="J33" s="145">
        <f t="shared" si="12"/>
        <v>0</v>
      </c>
      <c r="K33" s="145">
        <f t="shared" si="12"/>
        <v>0</v>
      </c>
      <c r="L33" s="147">
        <f t="shared" si="12"/>
        <v>0</v>
      </c>
    </row>
    <row r="34" spans="2:12">
      <c r="B34" s="862"/>
      <c r="C34" s="900" t="s">
        <v>323</v>
      </c>
      <c r="D34" s="85" t="s">
        <v>157</v>
      </c>
      <c r="E34" s="148"/>
      <c r="F34" s="149"/>
      <c r="G34" s="150"/>
      <c r="H34" s="151"/>
      <c r="I34" s="152"/>
      <c r="J34" s="152"/>
      <c r="K34" s="152"/>
      <c r="L34" s="153"/>
    </row>
    <row r="35" spans="2:12">
      <c r="B35" s="862"/>
      <c r="C35" s="901" t="s">
        <v>299</v>
      </c>
      <c r="D35" s="78" t="s">
        <v>157</v>
      </c>
      <c r="E35" s="154"/>
      <c r="F35" s="155"/>
      <c r="G35" s="156"/>
      <c r="H35" s="157"/>
      <c r="I35" s="158"/>
      <c r="J35" s="158"/>
      <c r="K35" s="158"/>
      <c r="L35" s="159"/>
    </row>
    <row r="36" spans="2:12">
      <c r="B36" s="862"/>
      <c r="C36" s="902"/>
      <c r="D36" s="5"/>
      <c r="E36" s="160"/>
      <c r="F36" s="33"/>
      <c r="G36" s="76"/>
      <c r="H36" s="77"/>
      <c r="I36" s="36"/>
      <c r="J36" s="36"/>
      <c r="K36" s="36"/>
      <c r="L36" s="37"/>
    </row>
    <row r="37" spans="2:12" s="54" customFormat="1">
      <c r="B37" s="863"/>
      <c r="C37" s="903" t="s">
        <v>351</v>
      </c>
      <c r="D37" s="18" t="s">
        <v>157</v>
      </c>
      <c r="E37" s="161"/>
      <c r="F37" s="162"/>
      <c r="G37" s="163"/>
      <c r="H37" s="161"/>
      <c r="I37" s="162"/>
      <c r="J37" s="162"/>
      <c r="K37" s="162"/>
      <c r="L37" s="164"/>
    </row>
    <row r="38" spans="2:12" s="54" customFormat="1">
      <c r="B38" s="863"/>
      <c r="C38" s="903" t="s">
        <v>352</v>
      </c>
      <c r="D38" s="18" t="s">
        <v>157</v>
      </c>
      <c r="E38" s="161"/>
      <c r="F38" s="162"/>
      <c r="G38" s="163"/>
      <c r="H38" s="165"/>
      <c r="I38" s="166"/>
      <c r="J38" s="166"/>
      <c r="K38" s="166"/>
      <c r="L38" s="167"/>
    </row>
    <row r="39" spans="2:12" s="54" customFormat="1">
      <c r="B39" s="863"/>
      <c r="C39" s="903" t="s">
        <v>144</v>
      </c>
      <c r="D39" s="18" t="s">
        <v>157</v>
      </c>
      <c r="E39" s="161"/>
      <c r="F39" s="162"/>
      <c r="G39" s="163"/>
      <c r="H39" s="161"/>
      <c r="I39" s="162"/>
      <c r="J39" s="162"/>
      <c r="K39" s="162"/>
      <c r="L39" s="164"/>
    </row>
    <row r="40" spans="2:12" s="54" customFormat="1">
      <c r="B40" s="863"/>
      <c r="C40" s="903" t="s">
        <v>145</v>
      </c>
      <c r="D40" s="18" t="s">
        <v>157</v>
      </c>
      <c r="E40" s="161"/>
      <c r="F40" s="162"/>
      <c r="G40" s="163"/>
      <c r="H40" s="165"/>
      <c r="I40" s="166"/>
      <c r="J40" s="166"/>
      <c r="K40" s="166"/>
      <c r="L40" s="167"/>
    </row>
    <row r="41" spans="2:12">
      <c r="B41" s="862"/>
      <c r="C41" s="902"/>
      <c r="D41" s="18"/>
      <c r="E41" s="168"/>
      <c r="F41" s="169"/>
      <c r="G41" s="170"/>
      <c r="H41" s="171"/>
      <c r="I41" s="172"/>
      <c r="J41" s="172"/>
      <c r="K41" s="172"/>
      <c r="L41" s="173"/>
    </row>
    <row r="42" spans="2:12" ht="12" thickBot="1">
      <c r="B42" s="862"/>
      <c r="C42" s="904" t="s">
        <v>210</v>
      </c>
      <c r="D42" s="880" t="s">
        <v>157</v>
      </c>
      <c r="E42" s="881">
        <f t="shared" ref="E42:L42" si="13">SUM(E33,E37:E40)</f>
        <v>0</v>
      </c>
      <c r="F42" s="882">
        <f t="shared" si="13"/>
        <v>0</v>
      </c>
      <c r="G42" s="883">
        <f t="shared" si="13"/>
        <v>0</v>
      </c>
      <c r="H42" s="884">
        <f t="shared" si="13"/>
        <v>0</v>
      </c>
      <c r="I42" s="885">
        <f t="shared" si="13"/>
        <v>0</v>
      </c>
      <c r="J42" s="885">
        <f t="shared" si="13"/>
        <v>0</v>
      </c>
      <c r="K42" s="885">
        <f t="shared" si="13"/>
        <v>0</v>
      </c>
      <c r="L42" s="883">
        <f t="shared" si="13"/>
        <v>0</v>
      </c>
    </row>
    <row r="43" spans="2:12" s="174" customFormat="1" ht="12" thickTop="1">
      <c r="C43" s="879"/>
      <c r="D43" s="175"/>
      <c r="E43" s="879"/>
      <c r="F43" s="879"/>
      <c r="G43" s="175"/>
      <c r="H43" s="175"/>
      <c r="I43" s="175"/>
      <c r="J43" s="175"/>
      <c r="K43" s="175"/>
      <c r="L43" s="175"/>
    </row>
    <row r="44" spans="2:12">
      <c r="D44" s="5"/>
      <c r="E44" s="176"/>
      <c r="F44" s="176"/>
      <c r="G44" s="176"/>
      <c r="H44" s="176"/>
      <c r="I44" s="176"/>
      <c r="J44" s="176"/>
      <c r="K44" s="176"/>
      <c r="L44" s="176"/>
    </row>
    <row r="45" spans="2:12" ht="16.2" hidden="1" thickTop="1" thickBot="1">
      <c r="C45" s="21"/>
      <c r="D45" s="5"/>
      <c r="E45" s="1150"/>
      <c r="F45" s="1151"/>
      <c r="G45" s="1152"/>
      <c r="H45" s="1153"/>
      <c r="I45" s="1154"/>
      <c r="J45" s="1154"/>
      <c r="K45" s="1154"/>
      <c r="L45" s="1155"/>
    </row>
    <row r="46" spans="2:12" ht="16.2" hidden="1" thickTop="1" thickBot="1">
      <c r="B46" s="5">
        <v>3</v>
      </c>
      <c r="C46" s="22"/>
      <c r="D46" s="70"/>
      <c r="E46" s="24"/>
      <c r="F46" s="25"/>
      <c r="G46" s="177"/>
      <c r="H46" s="73"/>
      <c r="I46" s="29"/>
      <c r="J46" s="29"/>
      <c r="K46" s="29"/>
      <c r="L46" s="30"/>
    </row>
    <row r="47" spans="2:12" s="178" customFormat="1" ht="12" hidden="1" thickTop="1">
      <c r="C47" s="179"/>
      <c r="D47" s="180"/>
      <c r="E47" s="181"/>
      <c r="F47" s="182"/>
      <c r="G47" s="183"/>
      <c r="H47" s="184"/>
      <c r="I47" s="182"/>
      <c r="J47" s="182"/>
      <c r="K47" s="182"/>
      <c r="L47" s="183"/>
    </row>
    <row r="48" spans="2:12" s="178" customFormat="1" ht="6" hidden="1" customHeight="1">
      <c r="C48" s="185"/>
      <c r="D48" s="186"/>
      <c r="E48" s="187"/>
      <c r="F48" s="188"/>
      <c r="G48" s="189"/>
      <c r="H48" s="190"/>
      <c r="I48" s="188"/>
      <c r="J48" s="188"/>
      <c r="K48" s="188"/>
      <c r="L48" s="189"/>
    </row>
    <row r="49" spans="1:22" s="178" customFormat="1" hidden="1">
      <c r="C49" s="185"/>
      <c r="D49" s="186"/>
      <c r="E49" s="187"/>
      <c r="F49" s="188"/>
      <c r="G49" s="189"/>
      <c r="H49" s="190"/>
      <c r="I49" s="188"/>
      <c r="J49" s="188"/>
      <c r="K49" s="188"/>
      <c r="L49" s="189"/>
    </row>
    <row r="50" spans="1:22" s="178" customFormat="1" ht="12" hidden="1" thickBot="1">
      <c r="C50" s="191"/>
      <c r="D50" s="192"/>
      <c r="E50" s="193"/>
      <c r="F50" s="194"/>
      <c r="G50" s="195"/>
      <c r="H50" s="196"/>
      <c r="I50" s="194"/>
      <c r="J50" s="194"/>
      <c r="K50" s="194"/>
      <c r="L50" s="195"/>
    </row>
    <row r="51" spans="1:22" ht="12.75" hidden="1" customHeight="1">
      <c r="D51" s="5"/>
      <c r="E51" s="176"/>
      <c r="F51" s="176"/>
      <c r="G51" s="176"/>
      <c r="H51" s="176"/>
      <c r="I51" s="176"/>
      <c r="J51" s="176"/>
      <c r="K51" s="176"/>
      <c r="L51" s="176"/>
    </row>
    <row r="52" spans="1:22" ht="12" thickBot="1">
      <c r="D52" s="5"/>
      <c r="E52" s="176"/>
      <c r="F52" s="176"/>
      <c r="G52" s="176"/>
      <c r="H52" s="176"/>
      <c r="I52" s="176"/>
      <c r="J52" s="176"/>
      <c r="K52" s="176"/>
      <c r="L52" s="176"/>
    </row>
    <row r="53" spans="1:22" ht="16.2" thickTop="1" thickBot="1">
      <c r="C53" s="21" t="str">
        <f>CONCATENATE("TABELA ",B54)</f>
        <v>TABELA 3</v>
      </c>
      <c r="D53" s="5"/>
      <c r="E53" s="1150" t="s">
        <v>250</v>
      </c>
      <c r="F53" s="1151"/>
      <c r="G53" s="1152"/>
      <c r="H53" s="1153" t="s">
        <v>251</v>
      </c>
      <c r="I53" s="1154"/>
      <c r="J53" s="1154"/>
      <c r="K53" s="1154"/>
      <c r="L53" s="1155"/>
    </row>
    <row r="54" spans="1:22" ht="19.5" customHeight="1" thickTop="1" thickBot="1">
      <c r="B54" s="424">
        <v>3</v>
      </c>
      <c r="C54" s="895" t="s">
        <v>159</v>
      </c>
      <c r="D54" s="70" t="s">
        <v>151</v>
      </c>
      <c r="E54" s="24">
        <f>E$7</f>
        <v>2018</v>
      </c>
      <c r="F54" s="25">
        <f t="shared" ref="F54:L54" si="14">F$7</f>
        <v>2019</v>
      </c>
      <c r="G54" s="177">
        <f t="shared" si="14"/>
        <v>2020</v>
      </c>
      <c r="H54" s="73">
        <f t="shared" si="14"/>
        <v>2021</v>
      </c>
      <c r="I54" s="29">
        <f t="shared" si="14"/>
        <v>2022</v>
      </c>
      <c r="J54" s="29">
        <f t="shared" si="14"/>
        <v>2023</v>
      </c>
      <c r="K54" s="29">
        <f t="shared" si="14"/>
        <v>2024</v>
      </c>
      <c r="L54" s="30">
        <f t="shared" si="14"/>
        <v>2025</v>
      </c>
    </row>
    <row r="55" spans="1:22" ht="12" thickTop="1">
      <c r="B55" s="197"/>
      <c r="C55" s="905"/>
      <c r="D55" s="865"/>
      <c r="E55" s="886"/>
      <c r="F55" s="887"/>
      <c r="G55" s="432"/>
      <c r="H55" s="258"/>
      <c r="I55" s="259"/>
      <c r="J55" s="259"/>
      <c r="K55" s="259"/>
      <c r="L55" s="260"/>
    </row>
    <row r="56" spans="1:22">
      <c r="A56" s="1173"/>
      <c r="C56" s="896" t="s">
        <v>211</v>
      </c>
      <c r="D56" s="85" t="str">
        <f>+D40</f>
        <v>tys. zł</v>
      </c>
      <c r="E56" s="79">
        <f t="shared" ref="E56:L56" si="15">+E280</f>
        <v>0</v>
      </c>
      <c r="F56" s="80">
        <f t="shared" si="15"/>
        <v>0</v>
      </c>
      <c r="G56" s="198">
        <f>+G280</f>
        <v>0</v>
      </c>
      <c r="H56" s="82">
        <f>+H280</f>
        <v>0</v>
      </c>
      <c r="I56" s="83">
        <f t="shared" si="15"/>
        <v>0</v>
      </c>
      <c r="J56" s="83">
        <f t="shared" si="15"/>
        <v>0</v>
      </c>
      <c r="K56" s="83">
        <f t="shared" si="15"/>
        <v>0</v>
      </c>
      <c r="L56" s="84">
        <f t="shared" si="15"/>
        <v>0</v>
      </c>
    </row>
    <row r="57" spans="1:22">
      <c r="A57" s="1173"/>
      <c r="C57" s="896" t="s">
        <v>212</v>
      </c>
      <c r="D57" s="85" t="str">
        <f>+D56</f>
        <v>tys. zł</v>
      </c>
      <c r="E57" s="79">
        <f>SUM(E58:E59)</f>
        <v>0</v>
      </c>
      <c r="F57" s="80">
        <f t="shared" ref="F57:L57" si="16">SUM(F58:F59)</f>
        <v>0</v>
      </c>
      <c r="G57" s="198">
        <f t="shared" si="16"/>
        <v>0</v>
      </c>
      <c r="H57" s="82">
        <f t="shared" si="16"/>
        <v>0</v>
      </c>
      <c r="I57" s="83">
        <f t="shared" si="16"/>
        <v>0</v>
      </c>
      <c r="J57" s="83">
        <f t="shared" si="16"/>
        <v>0</v>
      </c>
      <c r="K57" s="83">
        <f t="shared" si="16"/>
        <v>0</v>
      </c>
      <c r="L57" s="84">
        <f t="shared" si="16"/>
        <v>0</v>
      </c>
      <c r="T57" s="199"/>
      <c r="U57" s="199"/>
      <c r="V57" s="199"/>
    </row>
    <row r="58" spans="1:22">
      <c r="A58" s="1173"/>
      <c r="B58" s="200"/>
      <c r="C58" s="906" t="s">
        <v>324</v>
      </c>
      <c r="D58" s="202" t="str">
        <f t="shared" ref="D58:D66" si="17">+D57</f>
        <v>tys. zł</v>
      </c>
      <c r="E58" s="203"/>
      <c r="F58" s="204"/>
      <c r="G58" s="205"/>
      <c r="H58" s="206"/>
      <c r="I58" s="207"/>
      <c r="J58" s="208"/>
      <c r="K58" s="208"/>
      <c r="L58" s="209"/>
      <c r="T58" s="199"/>
      <c r="U58" s="199"/>
      <c r="V58" s="199"/>
    </row>
    <row r="59" spans="1:22">
      <c r="A59" s="1173"/>
      <c r="B59" s="200"/>
      <c r="C59" s="907" t="s">
        <v>284</v>
      </c>
      <c r="D59" s="202" t="str">
        <f>+D58</f>
        <v>tys. zł</v>
      </c>
      <c r="E59" s="203"/>
      <c r="F59" s="204"/>
      <c r="G59" s="205"/>
      <c r="H59" s="206"/>
      <c r="I59" s="208"/>
      <c r="J59" s="208"/>
      <c r="K59" s="208"/>
      <c r="L59" s="209"/>
      <c r="T59" s="199"/>
      <c r="U59" s="199"/>
      <c r="V59" s="199"/>
    </row>
    <row r="60" spans="1:22">
      <c r="A60" s="1173"/>
      <c r="C60" s="896" t="s">
        <v>213</v>
      </c>
      <c r="D60" s="85" t="str">
        <f>+D59</f>
        <v>tys. zł</v>
      </c>
      <c r="E60" s="79">
        <f>SUM(E61:E64)</f>
        <v>0</v>
      </c>
      <c r="F60" s="80">
        <f t="shared" ref="F60:L60" si="18">SUM(F61:F64)</f>
        <v>0</v>
      </c>
      <c r="G60" s="198">
        <f t="shared" si="18"/>
        <v>0</v>
      </c>
      <c r="H60" s="82">
        <f t="shared" si="18"/>
        <v>0</v>
      </c>
      <c r="I60" s="83">
        <f>SUM(I61:I64)</f>
        <v>0</v>
      </c>
      <c r="J60" s="83">
        <f t="shared" si="18"/>
        <v>0</v>
      </c>
      <c r="K60" s="83">
        <f t="shared" si="18"/>
        <v>0</v>
      </c>
      <c r="L60" s="84">
        <f t="shared" si="18"/>
        <v>0</v>
      </c>
      <c r="T60" s="199"/>
      <c r="U60" s="199"/>
      <c r="V60" s="199"/>
    </row>
    <row r="61" spans="1:22">
      <c r="A61" s="1173"/>
      <c r="B61" s="200"/>
      <c r="C61" s="906" t="s">
        <v>354</v>
      </c>
      <c r="D61" s="202" t="str">
        <f>D58</f>
        <v>tys. zł</v>
      </c>
      <c r="E61" s="203"/>
      <c r="F61" s="204"/>
      <c r="G61" s="205"/>
      <c r="H61" s="211"/>
      <c r="I61" s="212"/>
      <c r="J61" s="212"/>
      <c r="K61" s="212"/>
      <c r="L61" s="213"/>
      <c r="T61" s="199"/>
      <c r="U61" s="199"/>
      <c r="V61" s="199"/>
    </row>
    <row r="62" spans="1:22" s="178" customFormat="1">
      <c r="A62" s="1173"/>
      <c r="B62" s="200"/>
      <c r="C62" s="908" t="s">
        <v>214</v>
      </c>
      <c r="D62" s="202" t="str">
        <f>D60</f>
        <v>tys. zł</v>
      </c>
      <c r="E62" s="190"/>
      <c r="F62" s="188"/>
      <c r="G62" s="189"/>
      <c r="H62" s="206"/>
      <c r="I62" s="212"/>
      <c r="J62" s="212"/>
      <c r="K62" s="212"/>
      <c r="L62" s="213"/>
      <c r="M62" s="5"/>
      <c r="T62" s="215"/>
      <c r="U62" s="215"/>
      <c r="V62" s="215"/>
    </row>
    <row r="63" spans="1:22" s="178" customFormat="1">
      <c r="A63" s="1173"/>
      <c r="B63" s="200"/>
      <c r="C63" s="908" t="s">
        <v>215</v>
      </c>
      <c r="D63" s="202" t="str">
        <f t="shared" si="17"/>
        <v>tys. zł</v>
      </c>
      <c r="E63" s="190"/>
      <c r="F63" s="188"/>
      <c r="G63" s="189"/>
      <c r="H63" s="206"/>
      <c r="I63" s="212"/>
      <c r="J63" s="212"/>
      <c r="K63" s="212"/>
      <c r="L63" s="213"/>
      <c r="M63" s="5"/>
      <c r="T63" s="215"/>
      <c r="U63" s="215"/>
      <c r="V63" s="215"/>
    </row>
    <row r="64" spans="1:22" s="178" customFormat="1">
      <c r="A64" s="1173"/>
      <c r="B64" s="200"/>
      <c r="C64" s="908" t="s">
        <v>216</v>
      </c>
      <c r="D64" s="202" t="str">
        <f t="shared" si="17"/>
        <v>tys. zł</v>
      </c>
      <c r="E64" s="190"/>
      <c r="F64" s="188"/>
      <c r="G64" s="189"/>
      <c r="H64" s="206"/>
      <c r="I64" s="212"/>
      <c r="J64" s="212"/>
      <c r="K64" s="212"/>
      <c r="L64" s="213"/>
      <c r="M64" s="5"/>
      <c r="T64" s="215"/>
      <c r="U64" s="216"/>
      <c r="V64" s="215"/>
    </row>
    <row r="65" spans="1:22">
      <c r="A65" s="1173"/>
      <c r="C65" s="896" t="s">
        <v>217</v>
      </c>
      <c r="D65" s="85" t="str">
        <f>D64</f>
        <v>tys. zł</v>
      </c>
      <c r="E65" s="79">
        <f>E66+E68</f>
        <v>0</v>
      </c>
      <c r="F65" s="80">
        <f t="shared" ref="F65:L65" si="19">F66+F68</f>
        <v>0</v>
      </c>
      <c r="G65" s="198">
        <f t="shared" si="19"/>
        <v>0</v>
      </c>
      <c r="H65" s="82">
        <f t="shared" si="19"/>
        <v>0</v>
      </c>
      <c r="I65" s="83">
        <f t="shared" si="19"/>
        <v>0</v>
      </c>
      <c r="J65" s="83">
        <f t="shared" si="19"/>
        <v>0</v>
      </c>
      <c r="K65" s="83">
        <f t="shared" si="19"/>
        <v>0</v>
      </c>
      <c r="L65" s="84">
        <f t="shared" si="19"/>
        <v>0</v>
      </c>
      <c r="T65" s="199"/>
      <c r="U65" s="199"/>
      <c r="V65" s="199"/>
    </row>
    <row r="66" spans="1:22" s="178" customFormat="1">
      <c r="A66" s="1173"/>
      <c r="B66" s="200"/>
      <c r="C66" s="908" t="s">
        <v>287</v>
      </c>
      <c r="D66" s="202" t="str">
        <f t="shared" si="17"/>
        <v>tys. zł</v>
      </c>
      <c r="E66" s="190"/>
      <c r="F66" s="188"/>
      <c r="G66" s="189"/>
      <c r="H66" s="211"/>
      <c r="I66" s="212"/>
      <c r="J66" s="212"/>
      <c r="K66" s="212"/>
      <c r="L66" s="213"/>
      <c r="M66" s="5"/>
      <c r="T66" s="215"/>
      <c r="U66" s="215"/>
      <c r="V66" s="215"/>
    </row>
    <row r="67" spans="1:22" s="178" customFormat="1">
      <c r="A67" s="1173"/>
      <c r="B67" s="200"/>
      <c r="C67" s="909" t="s">
        <v>282</v>
      </c>
      <c r="D67" s="202"/>
      <c r="E67" s="190"/>
      <c r="F67" s="188"/>
      <c r="G67" s="189"/>
      <c r="H67" s="211"/>
      <c r="I67" s="212"/>
      <c r="J67" s="212"/>
      <c r="K67" s="212"/>
      <c r="L67" s="213"/>
      <c r="M67" s="5"/>
    </row>
    <row r="68" spans="1:22" s="178" customFormat="1">
      <c r="A68" s="1173"/>
      <c r="B68" s="200"/>
      <c r="C68" s="908" t="s">
        <v>218</v>
      </c>
      <c r="D68" s="202" t="str">
        <f>+D66</f>
        <v>tys. zł</v>
      </c>
      <c r="E68" s="190"/>
      <c r="F68" s="188"/>
      <c r="G68" s="189"/>
      <c r="H68" s="211"/>
      <c r="I68" s="212"/>
      <c r="J68" s="212"/>
      <c r="K68" s="212"/>
      <c r="L68" s="213"/>
      <c r="M68" s="5"/>
    </row>
    <row r="69" spans="1:22">
      <c r="A69" s="1173"/>
      <c r="C69" s="896" t="s">
        <v>219</v>
      </c>
      <c r="D69" s="85" t="str">
        <f>D68</f>
        <v>tys. zł</v>
      </c>
      <c r="E69" s="79">
        <f t="shared" ref="E69:L69" si="20">+E109</f>
        <v>0</v>
      </c>
      <c r="F69" s="80">
        <f t="shared" si="20"/>
        <v>0</v>
      </c>
      <c r="G69" s="198">
        <f t="shared" si="20"/>
        <v>0</v>
      </c>
      <c r="H69" s="82">
        <f t="shared" si="20"/>
        <v>0</v>
      </c>
      <c r="I69" s="83">
        <f t="shared" si="20"/>
        <v>0</v>
      </c>
      <c r="J69" s="83">
        <f t="shared" si="20"/>
        <v>0</v>
      </c>
      <c r="K69" s="83">
        <f t="shared" si="20"/>
        <v>0</v>
      </c>
      <c r="L69" s="84">
        <f t="shared" si="20"/>
        <v>0</v>
      </c>
    </row>
    <row r="70" spans="1:22">
      <c r="A70" s="1173"/>
      <c r="C70" s="896" t="s">
        <v>220</v>
      </c>
      <c r="D70" s="85" t="str">
        <f t="shared" ref="D70:D75" si="21">+D69</f>
        <v>tys. zł</v>
      </c>
      <c r="E70" s="79">
        <f>SUM(E71:E72)</f>
        <v>0</v>
      </c>
      <c r="F70" s="80">
        <f t="shared" ref="F70:L70" si="22">SUM(F71:F72)</f>
        <v>0</v>
      </c>
      <c r="G70" s="198">
        <f t="shared" si="22"/>
        <v>0</v>
      </c>
      <c r="H70" s="82">
        <f t="shared" si="22"/>
        <v>0</v>
      </c>
      <c r="I70" s="83">
        <f t="shared" si="22"/>
        <v>0</v>
      </c>
      <c r="J70" s="83">
        <f t="shared" si="22"/>
        <v>0</v>
      </c>
      <c r="K70" s="83">
        <f t="shared" si="22"/>
        <v>0</v>
      </c>
      <c r="L70" s="84">
        <f t="shared" si="22"/>
        <v>0</v>
      </c>
    </row>
    <row r="71" spans="1:22">
      <c r="A71" s="1173"/>
      <c r="C71" s="907" t="s">
        <v>185</v>
      </c>
      <c r="D71" s="18" t="str">
        <f t="shared" si="21"/>
        <v>tys. zł</v>
      </c>
      <c r="E71" s="218">
        <f t="shared" ref="E71:L71" si="23">+E116</f>
        <v>0</v>
      </c>
      <c r="F71" s="219">
        <f t="shared" si="23"/>
        <v>0</v>
      </c>
      <c r="G71" s="34">
        <f t="shared" si="23"/>
        <v>0</v>
      </c>
      <c r="H71" s="77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7">
        <f t="shared" si="23"/>
        <v>0</v>
      </c>
    </row>
    <row r="72" spans="1:22" s="178" customFormat="1">
      <c r="A72" s="1173"/>
      <c r="B72" s="200"/>
      <c r="C72" s="908" t="s">
        <v>259</v>
      </c>
      <c r="D72" s="202" t="str">
        <f t="shared" si="21"/>
        <v>tys. zł</v>
      </c>
      <c r="E72" s="190"/>
      <c r="F72" s="188"/>
      <c r="G72" s="189"/>
      <c r="H72" s="211"/>
      <c r="I72" s="212"/>
      <c r="J72" s="212"/>
      <c r="K72" s="212"/>
      <c r="L72" s="213"/>
      <c r="M72" s="5"/>
    </row>
    <row r="73" spans="1:22">
      <c r="A73" s="1173"/>
      <c r="B73" s="200"/>
      <c r="C73" s="896" t="s">
        <v>221</v>
      </c>
      <c r="D73" s="85" t="str">
        <f>D72</f>
        <v>tys. zł</v>
      </c>
      <c r="E73" s="220"/>
      <c r="F73" s="221"/>
      <c r="G73" s="222"/>
      <c r="H73" s="223"/>
      <c r="I73" s="224"/>
      <c r="J73" s="224"/>
      <c r="K73" s="224"/>
      <c r="L73" s="225"/>
    </row>
    <row r="74" spans="1:22" s="226" customFormat="1" ht="13.2">
      <c r="B74" s="914"/>
      <c r="C74" s="910" t="s">
        <v>222</v>
      </c>
      <c r="D74" s="227" t="str">
        <f>D73</f>
        <v>tys. zł</v>
      </c>
      <c r="E74" s="228">
        <f t="shared" ref="E74:L74" si="24">E56+E57+E60+E65+E69+E70+E73</f>
        <v>0</v>
      </c>
      <c r="F74" s="229">
        <f t="shared" si="24"/>
        <v>0</v>
      </c>
      <c r="G74" s="230">
        <f t="shared" si="24"/>
        <v>0</v>
      </c>
      <c r="H74" s="231">
        <f t="shared" si="24"/>
        <v>0</v>
      </c>
      <c r="I74" s="232">
        <f t="shared" si="24"/>
        <v>0</v>
      </c>
      <c r="J74" s="232">
        <f t="shared" si="24"/>
        <v>0</v>
      </c>
      <c r="K74" s="232">
        <f t="shared" si="24"/>
        <v>0</v>
      </c>
      <c r="L74" s="233">
        <f t="shared" si="24"/>
        <v>0</v>
      </c>
      <c r="M74" s="5"/>
    </row>
    <row r="75" spans="1:22" s="54" customFormat="1">
      <c r="B75" s="863"/>
      <c r="C75" s="911" t="s">
        <v>223</v>
      </c>
      <c r="D75" s="234" t="str">
        <f t="shared" si="21"/>
        <v>tys. zł</v>
      </c>
      <c r="E75" s="235"/>
      <c r="F75" s="236"/>
      <c r="G75" s="237"/>
      <c r="H75" s="238"/>
      <c r="I75" s="239"/>
      <c r="J75" s="239"/>
      <c r="K75" s="239"/>
      <c r="L75" s="240"/>
      <c r="M75" s="5"/>
    </row>
    <row r="76" spans="1:22" s="54" customFormat="1">
      <c r="C76" s="912"/>
      <c r="D76" s="241"/>
      <c r="E76" s="242"/>
      <c r="F76" s="243"/>
      <c r="G76" s="244"/>
      <c r="H76" s="245"/>
      <c r="I76" s="246"/>
      <c r="J76" s="246"/>
      <c r="K76" s="246"/>
      <c r="L76" s="247"/>
      <c r="M76" s="5"/>
    </row>
    <row r="77" spans="1:22" s="54" customFormat="1">
      <c r="C77" s="912" t="s">
        <v>353</v>
      </c>
      <c r="D77" s="241" t="str">
        <f>+D74</f>
        <v>tys. zł</v>
      </c>
      <c r="E77" s="248">
        <f>+E74-SUM(E78:E81)</f>
        <v>0</v>
      </c>
      <c r="F77" s="249">
        <f t="shared" ref="F77:L77" si="25">+F74-SUM(F78:F81)</f>
        <v>0</v>
      </c>
      <c r="G77" s="250">
        <f t="shared" si="25"/>
        <v>0</v>
      </c>
      <c r="H77" s="251">
        <f t="shared" si="25"/>
        <v>0</v>
      </c>
      <c r="I77" s="252">
        <f t="shared" si="25"/>
        <v>0</v>
      </c>
      <c r="J77" s="252">
        <f t="shared" si="25"/>
        <v>0</v>
      </c>
      <c r="K77" s="252">
        <f t="shared" si="25"/>
        <v>0</v>
      </c>
      <c r="L77" s="253">
        <f t="shared" si="25"/>
        <v>0</v>
      </c>
    </row>
    <row r="78" spans="1:22" s="54" customFormat="1">
      <c r="C78" s="912" t="s">
        <v>211</v>
      </c>
      <c r="D78" s="241" t="str">
        <f>+D77</f>
        <v>tys. zł</v>
      </c>
      <c r="E78" s="248">
        <f>+E56</f>
        <v>0</v>
      </c>
      <c r="F78" s="249">
        <f t="shared" ref="F78:L78" si="26">+F56</f>
        <v>0</v>
      </c>
      <c r="G78" s="250">
        <f t="shared" si="26"/>
        <v>0</v>
      </c>
      <c r="H78" s="251">
        <f t="shared" si="26"/>
        <v>0</v>
      </c>
      <c r="I78" s="252">
        <f t="shared" si="26"/>
        <v>0</v>
      </c>
      <c r="J78" s="252">
        <f t="shared" si="26"/>
        <v>0</v>
      </c>
      <c r="K78" s="252">
        <f t="shared" si="26"/>
        <v>0</v>
      </c>
      <c r="L78" s="253">
        <f t="shared" si="26"/>
        <v>0</v>
      </c>
    </row>
    <row r="79" spans="1:22" s="54" customFormat="1">
      <c r="C79" s="912" t="s">
        <v>288</v>
      </c>
      <c r="D79" s="241" t="str">
        <f>+D78</f>
        <v>tys. zł</v>
      </c>
      <c r="E79" s="248">
        <f>+E67</f>
        <v>0</v>
      </c>
      <c r="F79" s="249">
        <f t="shared" ref="F79:L79" si="27">+F67</f>
        <v>0</v>
      </c>
      <c r="G79" s="250">
        <f t="shared" si="27"/>
        <v>0</v>
      </c>
      <c r="H79" s="251">
        <f>+H67</f>
        <v>0</v>
      </c>
      <c r="I79" s="252">
        <f t="shared" si="27"/>
        <v>0</v>
      </c>
      <c r="J79" s="252">
        <f t="shared" si="27"/>
        <v>0</v>
      </c>
      <c r="K79" s="252">
        <f t="shared" si="27"/>
        <v>0</v>
      </c>
      <c r="L79" s="253">
        <f t="shared" si="27"/>
        <v>0</v>
      </c>
    </row>
    <row r="80" spans="1:22" s="54" customFormat="1">
      <c r="C80" s="912" t="s">
        <v>306</v>
      </c>
      <c r="D80" s="241" t="str">
        <f>+D79</f>
        <v>tys. zł</v>
      </c>
      <c r="E80" s="248">
        <f>+E58</f>
        <v>0</v>
      </c>
      <c r="F80" s="249">
        <f t="shared" ref="F80:L80" si="28">+F58</f>
        <v>0</v>
      </c>
      <c r="G80" s="250">
        <f t="shared" si="28"/>
        <v>0</v>
      </c>
      <c r="H80" s="251">
        <f t="shared" si="28"/>
        <v>0</v>
      </c>
      <c r="I80" s="252">
        <f t="shared" si="28"/>
        <v>0</v>
      </c>
      <c r="J80" s="252">
        <f t="shared" si="28"/>
        <v>0</v>
      </c>
      <c r="K80" s="252">
        <f t="shared" si="28"/>
        <v>0</v>
      </c>
      <c r="L80" s="253">
        <f t="shared" si="28"/>
        <v>0</v>
      </c>
    </row>
    <row r="81" spans="1:12" s="54" customFormat="1">
      <c r="B81" s="863"/>
      <c r="C81" s="912" t="s">
        <v>283</v>
      </c>
      <c r="D81" s="241" t="str">
        <f>+D80</f>
        <v>tys. zł</v>
      </c>
      <c r="E81" s="248">
        <f>+E61</f>
        <v>0</v>
      </c>
      <c r="F81" s="249">
        <f t="shared" ref="F81:L81" si="29">+F61</f>
        <v>0</v>
      </c>
      <c r="G81" s="250">
        <f t="shared" si="29"/>
        <v>0</v>
      </c>
      <c r="H81" s="251">
        <f t="shared" si="29"/>
        <v>0</v>
      </c>
      <c r="I81" s="252">
        <f t="shared" si="29"/>
        <v>0</v>
      </c>
      <c r="J81" s="252">
        <f t="shared" si="29"/>
        <v>0</v>
      </c>
      <c r="K81" s="252">
        <f t="shared" si="29"/>
        <v>0</v>
      </c>
      <c r="L81" s="253">
        <f t="shared" si="29"/>
        <v>0</v>
      </c>
    </row>
    <row r="82" spans="1:12" s="54" customFormat="1" ht="12" thickBot="1">
      <c r="C82" s="913" t="s">
        <v>163</v>
      </c>
      <c r="D82" s="888" t="str">
        <f>+D79</f>
        <v>tys. zł</v>
      </c>
      <c r="E82" s="889">
        <f>SUM(E77:E81)-E74</f>
        <v>0</v>
      </c>
      <c r="F82" s="890">
        <f t="shared" ref="F82:L82" si="30">SUM(F77:F81)-F74</f>
        <v>0</v>
      </c>
      <c r="G82" s="891">
        <f t="shared" si="30"/>
        <v>0</v>
      </c>
      <c r="H82" s="892">
        <f t="shared" si="30"/>
        <v>0</v>
      </c>
      <c r="I82" s="893">
        <f t="shared" si="30"/>
        <v>0</v>
      </c>
      <c r="J82" s="893">
        <f t="shared" si="30"/>
        <v>0</v>
      </c>
      <c r="K82" s="893">
        <f t="shared" si="30"/>
        <v>0</v>
      </c>
      <c r="L82" s="894">
        <f t="shared" si="30"/>
        <v>0</v>
      </c>
    </row>
    <row r="83" spans="1:12" s="54" customFormat="1" ht="12" thickTop="1">
      <c r="A83" s="254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</row>
    <row r="84" spans="1:12" hidden="1">
      <c r="D84" s="69"/>
      <c r="E84" s="69"/>
      <c r="F84" s="69"/>
      <c r="G84" s="11"/>
      <c r="H84" s="11"/>
      <c r="I84" s="11"/>
      <c r="J84" s="11"/>
      <c r="K84" s="11"/>
      <c r="L84" s="11"/>
    </row>
    <row r="85" spans="1:12" ht="16.2" hidden="1" thickTop="1" thickBot="1">
      <c r="C85" s="21"/>
      <c r="D85" s="5"/>
      <c r="E85" s="1174"/>
      <c r="F85" s="1175"/>
      <c r="G85" s="1176"/>
      <c r="H85" s="1153"/>
      <c r="I85" s="1154"/>
      <c r="J85" s="1154"/>
      <c r="K85" s="1154"/>
      <c r="L85" s="1155"/>
    </row>
    <row r="86" spans="1:12" ht="16.2" hidden="1" thickTop="1" thickBot="1">
      <c r="C86" s="22"/>
      <c r="D86" s="70"/>
      <c r="E86" s="1177"/>
      <c r="F86" s="1178"/>
      <c r="G86" s="1179"/>
      <c r="H86" s="73"/>
      <c r="I86" s="29"/>
      <c r="J86" s="29"/>
      <c r="K86" s="29"/>
      <c r="L86" s="30"/>
    </row>
    <row r="87" spans="1:12" ht="12" hidden="1" thickTop="1">
      <c r="D87" s="255"/>
      <c r="E87" s="32"/>
      <c r="F87" s="256"/>
      <c r="G87" s="257"/>
      <c r="H87" s="258"/>
      <c r="I87" s="259"/>
      <c r="J87" s="259"/>
      <c r="K87" s="259"/>
      <c r="L87" s="260"/>
    </row>
    <row r="88" spans="1:12" hidden="1">
      <c r="C88" s="201"/>
      <c r="D88" s="186"/>
      <c r="E88" s="1170"/>
      <c r="F88" s="1171"/>
      <c r="G88" s="1172"/>
      <c r="H88" s="203"/>
      <c r="I88" s="204"/>
      <c r="J88" s="204"/>
      <c r="K88" s="204"/>
      <c r="L88" s="205"/>
    </row>
    <row r="89" spans="1:12" hidden="1">
      <c r="C89" s="210"/>
      <c r="D89" s="186"/>
      <c r="E89" s="1170"/>
      <c r="F89" s="1171"/>
      <c r="G89" s="1172"/>
      <c r="H89" s="203"/>
      <c r="I89" s="204"/>
      <c r="J89" s="204"/>
      <c r="K89" s="204"/>
      <c r="L89" s="205"/>
    </row>
    <row r="90" spans="1:12" hidden="1">
      <c r="C90" s="74"/>
      <c r="D90" s="261"/>
      <c r="E90" s="262"/>
      <c r="F90" s="263"/>
      <c r="G90" s="264"/>
      <c r="H90" s="82"/>
      <c r="I90" s="83"/>
      <c r="J90" s="83"/>
      <c r="K90" s="83"/>
      <c r="L90" s="84"/>
    </row>
    <row r="91" spans="1:12" hidden="1">
      <c r="C91" s="201"/>
      <c r="D91" s="186"/>
      <c r="E91" s="1170"/>
      <c r="F91" s="1171"/>
      <c r="G91" s="1172"/>
      <c r="H91" s="203"/>
      <c r="I91" s="204"/>
      <c r="J91" s="204"/>
      <c r="K91" s="204"/>
      <c r="L91" s="205"/>
    </row>
    <row r="92" spans="1:12" hidden="1">
      <c r="C92" s="214"/>
      <c r="D92" s="186"/>
      <c r="E92" s="1170"/>
      <c r="F92" s="1171"/>
      <c r="G92" s="1172"/>
      <c r="H92" s="203"/>
      <c r="I92" s="204"/>
      <c r="J92" s="204"/>
      <c r="K92" s="204"/>
      <c r="L92" s="205"/>
    </row>
    <row r="93" spans="1:12" hidden="1">
      <c r="C93" s="214"/>
      <c r="D93" s="186"/>
      <c r="E93" s="1170"/>
      <c r="F93" s="1171"/>
      <c r="G93" s="1172"/>
      <c r="H93" s="203"/>
      <c r="I93" s="204"/>
      <c r="J93" s="204"/>
      <c r="K93" s="204"/>
      <c r="L93" s="205"/>
    </row>
    <row r="94" spans="1:12" hidden="1">
      <c r="C94" s="214"/>
      <c r="D94" s="186"/>
      <c r="E94" s="1170"/>
      <c r="F94" s="1171"/>
      <c r="G94" s="1172"/>
      <c r="H94" s="203"/>
      <c r="I94" s="204"/>
      <c r="J94" s="204"/>
      <c r="K94" s="204"/>
      <c r="L94" s="205"/>
    </row>
    <row r="95" spans="1:12" hidden="1">
      <c r="C95" s="74"/>
      <c r="D95" s="261"/>
      <c r="E95" s="262"/>
      <c r="F95" s="263"/>
      <c r="G95" s="264"/>
      <c r="H95" s="82"/>
      <c r="I95" s="83"/>
      <c r="J95" s="83"/>
      <c r="K95" s="83"/>
      <c r="L95" s="84"/>
    </row>
    <row r="96" spans="1:12" hidden="1">
      <c r="C96" s="214"/>
      <c r="D96" s="186"/>
      <c r="E96" s="1170"/>
      <c r="F96" s="1171"/>
      <c r="G96" s="1172"/>
      <c r="H96" s="203"/>
      <c r="I96" s="204"/>
      <c r="J96" s="204"/>
      <c r="K96" s="204"/>
      <c r="L96" s="205"/>
    </row>
    <row r="97" spans="2:12" hidden="1">
      <c r="C97" s="217"/>
      <c r="D97" s="186"/>
      <c r="E97" s="1170"/>
      <c r="F97" s="1171"/>
      <c r="G97" s="1172"/>
      <c r="H97" s="203"/>
      <c r="I97" s="204"/>
      <c r="J97" s="204"/>
      <c r="K97" s="204"/>
      <c r="L97" s="205"/>
    </row>
    <row r="98" spans="2:12" hidden="1">
      <c r="C98" s="214"/>
      <c r="D98" s="186"/>
      <c r="E98" s="1170"/>
      <c r="F98" s="1171"/>
      <c r="G98" s="1172"/>
      <c r="H98" s="203"/>
      <c r="I98" s="204"/>
      <c r="J98" s="204"/>
      <c r="K98" s="204"/>
      <c r="L98" s="205"/>
    </row>
    <row r="99" spans="2:12" hidden="1">
      <c r="C99" s="214"/>
      <c r="D99" s="186"/>
      <c r="E99" s="265"/>
      <c r="F99" s="266"/>
      <c r="G99" s="267"/>
      <c r="H99" s="268"/>
      <c r="I99" s="269"/>
      <c r="J99" s="269"/>
      <c r="K99" s="269"/>
      <c r="L99" s="270"/>
    </row>
    <row r="100" spans="2:12" hidden="1">
      <c r="C100" s="214"/>
      <c r="D100" s="186"/>
      <c r="E100" s="1170"/>
      <c r="F100" s="1171"/>
      <c r="G100" s="1172"/>
      <c r="H100" s="203"/>
      <c r="I100" s="204"/>
      <c r="J100" s="204"/>
      <c r="K100" s="204"/>
      <c r="L100" s="205"/>
    </row>
    <row r="101" spans="2:12" hidden="1">
      <c r="C101" s="271"/>
      <c r="D101" s="272"/>
      <c r="E101" s="1170"/>
      <c r="F101" s="1171"/>
      <c r="G101" s="1172"/>
      <c r="H101" s="203"/>
      <c r="I101" s="204"/>
      <c r="J101" s="204"/>
      <c r="K101" s="204"/>
      <c r="L101" s="205"/>
    </row>
    <row r="102" spans="2:12">
      <c r="D102" s="69"/>
      <c r="E102" s="69"/>
      <c r="F102" s="69"/>
      <c r="G102" s="11"/>
      <c r="H102" s="11"/>
      <c r="I102" s="11"/>
      <c r="J102" s="11"/>
      <c r="K102" s="11"/>
      <c r="L102" s="11"/>
    </row>
    <row r="103" spans="2:12" ht="12" thickBot="1">
      <c r="D103" s="69"/>
      <c r="E103" s="69"/>
      <c r="F103" s="69"/>
      <c r="G103" s="11"/>
      <c r="H103" s="11"/>
      <c r="I103" s="11"/>
      <c r="J103" s="11"/>
      <c r="K103" s="11"/>
      <c r="L103" s="11"/>
    </row>
    <row r="104" spans="2:12" ht="16.2" thickTop="1" thickBot="1">
      <c r="C104" s="21" t="str">
        <f>CONCATENATE("TABELA ",B105)</f>
        <v>TABELA 4</v>
      </c>
      <c r="D104" s="5"/>
      <c r="E104" s="1150" t="s">
        <v>250</v>
      </c>
      <c r="F104" s="1151"/>
      <c r="G104" s="1152"/>
      <c r="H104" s="1167" t="s">
        <v>251</v>
      </c>
      <c r="I104" s="1168"/>
      <c r="J104" s="1168"/>
      <c r="K104" s="1168"/>
      <c r="L104" s="1169"/>
    </row>
    <row r="105" spans="2:12" ht="31.5" customHeight="1" thickTop="1" thickBot="1">
      <c r="B105" s="424">
        <f>+B54+1</f>
        <v>4</v>
      </c>
      <c r="C105" s="895" t="s">
        <v>179</v>
      </c>
      <c r="D105" s="70" t="s">
        <v>151</v>
      </c>
      <c r="E105" s="24">
        <f>E$7</f>
        <v>2018</v>
      </c>
      <c r="F105" s="25">
        <f t="shared" ref="F105:L105" si="31">F$7</f>
        <v>2019</v>
      </c>
      <c r="G105" s="177">
        <f t="shared" si="31"/>
        <v>2020</v>
      </c>
      <c r="H105" s="73">
        <f t="shared" si="31"/>
        <v>2021</v>
      </c>
      <c r="I105" s="29">
        <f t="shared" si="31"/>
        <v>2022</v>
      </c>
      <c r="J105" s="29">
        <f t="shared" si="31"/>
        <v>2023</v>
      </c>
      <c r="K105" s="29">
        <f t="shared" si="31"/>
        <v>2024</v>
      </c>
      <c r="L105" s="30">
        <f t="shared" si="31"/>
        <v>2025</v>
      </c>
    </row>
    <row r="106" spans="2:12" ht="3.75" customHeight="1" thickTop="1">
      <c r="B106" s="862"/>
      <c r="C106" s="915"/>
      <c r="D106" s="273"/>
      <c r="E106" s="75"/>
      <c r="F106" s="33"/>
      <c r="G106" s="34"/>
      <c r="H106" s="35"/>
      <c r="I106" s="36"/>
      <c r="J106" s="36"/>
      <c r="K106" s="36"/>
      <c r="L106" s="37"/>
    </row>
    <row r="107" spans="2:12" s="54" customFormat="1">
      <c r="B107" s="863"/>
      <c r="C107" s="916" t="s">
        <v>355</v>
      </c>
      <c r="D107" s="274" t="s">
        <v>180</v>
      </c>
      <c r="E107" s="275"/>
      <c r="F107" s="276"/>
      <c r="G107" s="277"/>
      <c r="H107" s="275"/>
      <c r="I107" s="276"/>
      <c r="J107" s="276"/>
      <c r="K107" s="276"/>
      <c r="L107" s="278"/>
    </row>
    <row r="108" spans="2:12">
      <c r="B108" s="862"/>
      <c r="C108" s="915" t="s">
        <v>181</v>
      </c>
      <c r="D108" s="279" t="s">
        <v>209</v>
      </c>
      <c r="E108" s="280" t="str">
        <f>IF(ISERROR(E109/E107/12*1000),"-",E109/E107/12*1000)</f>
        <v>-</v>
      </c>
      <c r="F108" s="281" t="str">
        <f t="shared" ref="F108:L108" si="32">IF(ISERROR(F109/F107/12*1000),"-",F109/F107/12*1000)</f>
        <v>-</v>
      </c>
      <c r="G108" s="282" t="str">
        <f t="shared" si="32"/>
        <v>-</v>
      </c>
      <c r="H108" s="283" t="str">
        <f t="shared" si="32"/>
        <v>-</v>
      </c>
      <c r="I108" s="284" t="str">
        <f t="shared" si="32"/>
        <v>-</v>
      </c>
      <c r="J108" s="284" t="str">
        <f t="shared" si="32"/>
        <v>-</v>
      </c>
      <c r="K108" s="284" t="str">
        <f t="shared" si="32"/>
        <v>-</v>
      </c>
      <c r="L108" s="285" t="str">
        <f t="shared" si="32"/>
        <v>-</v>
      </c>
    </row>
    <row r="109" spans="2:12">
      <c r="B109" s="862"/>
      <c r="C109" s="917" t="s">
        <v>182</v>
      </c>
      <c r="D109" s="1087" t="s">
        <v>157</v>
      </c>
      <c r="E109" s="1086"/>
      <c r="F109" s="287"/>
      <c r="G109" s="288"/>
      <c r="H109" s="289"/>
      <c r="I109" s="290"/>
      <c r="J109" s="290"/>
      <c r="K109" s="290"/>
      <c r="L109" s="291"/>
    </row>
    <row r="110" spans="2:12" ht="3.75" customHeight="1">
      <c r="B110" s="862"/>
      <c r="C110" s="915"/>
      <c r="D110" s="1088"/>
      <c r="E110" s="283"/>
      <c r="F110" s="284"/>
      <c r="G110" s="285"/>
      <c r="H110" s="1098"/>
      <c r="I110" s="284"/>
      <c r="J110" s="284"/>
      <c r="K110" s="284"/>
      <c r="L110" s="974"/>
    </row>
    <row r="111" spans="2:12" hidden="1">
      <c r="B111" s="862"/>
      <c r="C111" s="915"/>
      <c r="D111" s="1088"/>
      <c r="E111" s="792"/>
      <c r="F111" s="793"/>
      <c r="G111" s="285"/>
      <c r="H111" s="1098"/>
      <c r="I111" s="284"/>
      <c r="J111" s="284"/>
      <c r="K111" s="284"/>
      <c r="L111" s="974"/>
    </row>
    <row r="112" spans="2:12" s="54" customFormat="1" hidden="1">
      <c r="B112" s="863"/>
      <c r="C112" s="962"/>
      <c r="D112" s="1089"/>
      <c r="E112" s="1092"/>
      <c r="F112" s="1095"/>
      <c r="G112" s="1104"/>
      <c r="H112" s="1099"/>
      <c r="I112" s="1100"/>
      <c r="J112" s="1100"/>
      <c r="K112" s="1100"/>
      <c r="L112" s="975"/>
    </row>
    <row r="113" spans="2:14" s="54" customFormat="1" hidden="1">
      <c r="B113" s="863"/>
      <c r="C113" s="963"/>
      <c r="D113" s="1090"/>
      <c r="E113" s="1093"/>
      <c r="F113" s="1096"/>
      <c r="G113" s="1104"/>
      <c r="H113" s="1099"/>
      <c r="I113" s="1100"/>
      <c r="J113" s="1100"/>
      <c r="K113" s="1100"/>
      <c r="L113" s="975"/>
    </row>
    <row r="114" spans="2:14" s="54" customFormat="1" ht="12" hidden="1" thickBot="1">
      <c r="B114" s="863"/>
      <c r="C114" s="964"/>
      <c r="D114" s="1091"/>
      <c r="E114" s="1093"/>
      <c r="F114" s="1097"/>
      <c r="G114" s="1104"/>
      <c r="H114" s="1099"/>
      <c r="I114" s="1100"/>
      <c r="J114" s="1100"/>
      <c r="K114" s="1100"/>
      <c r="L114" s="975"/>
    </row>
    <row r="115" spans="2:14" ht="5.25" customHeight="1">
      <c r="B115" s="862"/>
      <c r="C115" s="915"/>
      <c r="D115" s="292"/>
      <c r="E115" s="792"/>
      <c r="F115" s="793"/>
      <c r="G115" s="285"/>
      <c r="H115" s="1098"/>
      <c r="I115" s="284"/>
      <c r="J115" s="284"/>
      <c r="K115" s="284"/>
      <c r="L115" s="974"/>
    </row>
    <row r="116" spans="2:14">
      <c r="B116" s="862"/>
      <c r="C116" s="917" t="s">
        <v>186</v>
      </c>
      <c r="D116" s="286" t="str">
        <f>+D109</f>
        <v>tys. zł</v>
      </c>
      <c r="E116" s="293">
        <f t="shared" ref="E116:L116" si="33">SUM(E117:E119)</f>
        <v>0</v>
      </c>
      <c r="F116" s="294">
        <f t="shared" si="33"/>
        <v>0</v>
      </c>
      <c r="G116" s="1105">
        <f t="shared" si="33"/>
        <v>0</v>
      </c>
      <c r="H116" s="1103">
        <f t="shared" si="33"/>
        <v>0</v>
      </c>
      <c r="I116" s="1101">
        <f t="shared" si="33"/>
        <v>0</v>
      </c>
      <c r="J116" s="1101">
        <f t="shared" si="33"/>
        <v>0</v>
      </c>
      <c r="K116" s="1101">
        <f t="shared" si="33"/>
        <v>0</v>
      </c>
      <c r="L116" s="1102">
        <f t="shared" si="33"/>
        <v>0</v>
      </c>
    </row>
    <row r="117" spans="2:14">
      <c r="B117" s="862"/>
      <c r="C117" s="965" t="s">
        <v>183</v>
      </c>
      <c r="D117" s="295" t="str">
        <f>+D116</f>
        <v>tys. zł</v>
      </c>
      <c r="E117" s="296"/>
      <c r="F117" s="297"/>
      <c r="G117" s="1094"/>
      <c r="H117" s="298"/>
      <c r="I117" s="299"/>
      <c r="J117" s="299"/>
      <c r="K117" s="299"/>
      <c r="L117" s="300"/>
    </row>
    <row r="118" spans="2:14">
      <c r="B118" s="862"/>
      <c r="C118" s="949" t="s">
        <v>184</v>
      </c>
      <c r="D118" s="292" t="str">
        <f>+D117</f>
        <v>tys. zł</v>
      </c>
      <c r="E118" s="301"/>
      <c r="F118" s="302"/>
      <c r="G118" s="303"/>
      <c r="H118" s="304"/>
      <c r="I118" s="305"/>
      <c r="J118" s="305"/>
      <c r="K118" s="305"/>
      <c r="L118" s="306"/>
    </row>
    <row r="119" spans="2:14" ht="12" thickBot="1">
      <c r="B119" s="862"/>
      <c r="C119" s="966" t="s">
        <v>290</v>
      </c>
      <c r="D119" s="967" t="str">
        <f>+D118</f>
        <v>tys. zł</v>
      </c>
      <c r="E119" s="968"/>
      <c r="F119" s="969"/>
      <c r="G119" s="970"/>
      <c r="H119" s="971"/>
      <c r="I119" s="972"/>
      <c r="J119" s="972"/>
      <c r="K119" s="972"/>
      <c r="L119" s="973"/>
    </row>
    <row r="120" spans="2:14" ht="12.6" thickTop="1" thickBot="1">
      <c r="D120" s="69"/>
      <c r="E120" s="69"/>
      <c r="F120" s="69"/>
      <c r="G120" s="11"/>
      <c r="H120" s="11"/>
      <c r="I120" s="11"/>
      <c r="J120" s="11"/>
      <c r="K120" s="11"/>
      <c r="L120" s="11"/>
    </row>
    <row r="121" spans="2:14" ht="16.2" thickTop="1" thickBot="1">
      <c r="C121" s="21" t="str">
        <f>CONCATENATE("TABELA ",B122)</f>
        <v>TABELA 5</v>
      </c>
      <c r="D121" s="5"/>
      <c r="E121" s="1150" t="s">
        <v>250</v>
      </c>
      <c r="F121" s="1151"/>
      <c r="G121" s="1152"/>
      <c r="H121" s="1153" t="s">
        <v>251</v>
      </c>
      <c r="I121" s="1154"/>
      <c r="J121" s="1154"/>
      <c r="K121" s="1154"/>
      <c r="L121" s="1155"/>
    </row>
    <row r="122" spans="2:14" ht="16.2" thickTop="1" thickBot="1">
      <c r="B122" s="424">
        <f>1+B105</f>
        <v>5</v>
      </c>
      <c r="C122" s="895" t="s">
        <v>161</v>
      </c>
      <c r="D122" s="70" t="s">
        <v>151</v>
      </c>
      <c r="E122" s="24">
        <f>E$7</f>
        <v>2018</v>
      </c>
      <c r="F122" s="25">
        <f t="shared" ref="F122:L122" si="34">F$7</f>
        <v>2019</v>
      </c>
      <c r="G122" s="177">
        <f t="shared" si="34"/>
        <v>2020</v>
      </c>
      <c r="H122" s="73">
        <f t="shared" si="34"/>
        <v>2021</v>
      </c>
      <c r="I122" s="29">
        <f t="shared" si="34"/>
        <v>2022</v>
      </c>
      <c r="J122" s="29">
        <f t="shared" si="34"/>
        <v>2023</v>
      </c>
      <c r="K122" s="29">
        <f t="shared" si="34"/>
        <v>2024</v>
      </c>
      <c r="L122" s="30">
        <f t="shared" si="34"/>
        <v>2025</v>
      </c>
    </row>
    <row r="123" spans="2:14" ht="12" thickTop="1">
      <c r="B123" s="862"/>
      <c r="C123" s="915"/>
      <c r="D123" s="69"/>
      <c r="E123" s="75"/>
      <c r="F123" s="33"/>
      <c r="G123" s="34"/>
      <c r="H123" s="258"/>
      <c r="I123" s="259"/>
      <c r="J123" s="259"/>
      <c r="K123" s="259"/>
      <c r="L123" s="260"/>
    </row>
    <row r="124" spans="2:14">
      <c r="B124" s="862"/>
      <c r="C124" s="917" t="s">
        <v>252</v>
      </c>
      <c r="D124" s="85" t="s">
        <v>152</v>
      </c>
      <c r="E124" s="308" t="str">
        <f>IF(ISERROR(E126/D126),"-",E126/D126)</f>
        <v>-</v>
      </c>
      <c r="F124" s="309" t="str">
        <f>IF(ISERROR(F126/E126),"-",F126/E126)</f>
        <v>-</v>
      </c>
      <c r="G124" s="310" t="str">
        <f t="shared" ref="G124:L124" si="35">IF(ISERROR(G126/F126),"-",G126/F126)</f>
        <v>-</v>
      </c>
      <c r="H124" s="311" t="str">
        <f t="shared" si="35"/>
        <v>-</v>
      </c>
      <c r="I124" s="312" t="str">
        <f t="shared" si="35"/>
        <v>-</v>
      </c>
      <c r="J124" s="312" t="str">
        <f t="shared" si="35"/>
        <v>-</v>
      </c>
      <c r="K124" s="312" t="str">
        <f t="shared" si="35"/>
        <v>-</v>
      </c>
      <c r="L124" s="313" t="str">
        <f t="shared" si="35"/>
        <v>-</v>
      </c>
    </row>
    <row r="125" spans="2:14" ht="13.2">
      <c r="B125" s="862"/>
      <c r="C125" s="915"/>
      <c r="D125" s="69"/>
      <c r="E125" s="314"/>
      <c r="F125" s="315"/>
      <c r="G125" s="316"/>
      <c r="H125" s="317"/>
      <c r="I125" s="318"/>
      <c r="J125" s="318"/>
      <c r="K125" s="318"/>
      <c r="L125" s="319"/>
      <c r="M125" s="320"/>
    </row>
    <row r="126" spans="2:14" ht="27.6">
      <c r="B126" s="862"/>
      <c r="C126" s="918" t="s">
        <v>357</v>
      </c>
      <c r="D126" s="321" t="s">
        <v>157</v>
      </c>
      <c r="E126" s="322">
        <f>E127+E131+E142</f>
        <v>0</v>
      </c>
      <c r="F126" s="323">
        <f t="shared" ref="F126:L126" si="36">F127+F131+F142</f>
        <v>0</v>
      </c>
      <c r="G126" s="324">
        <f t="shared" si="36"/>
        <v>0</v>
      </c>
      <c r="H126" s="325">
        <f t="shared" si="36"/>
        <v>0</v>
      </c>
      <c r="I126" s="326">
        <f t="shared" si="36"/>
        <v>0</v>
      </c>
      <c r="J126" s="326">
        <f t="shared" si="36"/>
        <v>0</v>
      </c>
      <c r="K126" s="326">
        <f t="shared" si="36"/>
        <v>0</v>
      </c>
      <c r="L126" s="327">
        <f t="shared" si="36"/>
        <v>0</v>
      </c>
      <c r="M126" s="328"/>
    </row>
    <row r="127" spans="2:14" s="329" customFormat="1" ht="13.2">
      <c r="B127" s="976"/>
      <c r="C127" s="919" t="s">
        <v>320</v>
      </c>
      <c r="D127" s="331" t="str">
        <f>+D126</f>
        <v>tys. zł</v>
      </c>
      <c r="E127" s="332">
        <f t="shared" ref="E127:L127" si="37">SUM(E128:E129)</f>
        <v>0</v>
      </c>
      <c r="F127" s="333">
        <f t="shared" si="37"/>
        <v>0</v>
      </c>
      <c r="G127" s="334">
        <f t="shared" si="37"/>
        <v>0</v>
      </c>
      <c r="H127" s="332">
        <f t="shared" si="37"/>
        <v>0</v>
      </c>
      <c r="I127" s="333">
        <f t="shared" si="37"/>
        <v>0</v>
      </c>
      <c r="J127" s="333">
        <f t="shared" si="37"/>
        <v>0</v>
      </c>
      <c r="K127" s="333">
        <f t="shared" si="37"/>
        <v>0</v>
      </c>
      <c r="L127" s="334">
        <f t="shared" si="37"/>
        <v>0</v>
      </c>
      <c r="M127" s="335"/>
      <c r="N127" s="336"/>
    </row>
    <row r="128" spans="2:14" s="178" customFormat="1" ht="13.2">
      <c r="B128" s="977"/>
      <c r="C128" s="920" t="s">
        <v>356</v>
      </c>
      <c r="D128" s="202" t="str">
        <f>+D127</f>
        <v>tys. zł</v>
      </c>
      <c r="E128" s="338"/>
      <c r="F128" s="339"/>
      <c r="G128" s="340"/>
      <c r="H128" s="338"/>
      <c r="I128" s="339"/>
      <c r="J128" s="339"/>
      <c r="K128" s="339"/>
      <c r="L128" s="340"/>
      <c r="M128" s="341"/>
      <c r="N128" s="336"/>
    </row>
    <row r="129" spans="2:14" s="178" customFormat="1" ht="13.2">
      <c r="B129" s="977"/>
      <c r="C129" s="920" t="s">
        <v>318</v>
      </c>
      <c r="D129" s="18" t="str">
        <f>+D128</f>
        <v>tys. zł</v>
      </c>
      <c r="E129" s="338"/>
      <c r="F129" s="339"/>
      <c r="G129" s="340"/>
      <c r="H129" s="338"/>
      <c r="I129" s="339"/>
      <c r="J129" s="339"/>
      <c r="K129" s="339"/>
      <c r="L129" s="340"/>
      <c r="M129" s="341"/>
      <c r="N129" s="336"/>
    </row>
    <row r="130" spans="2:14" ht="13.2">
      <c r="B130" s="862"/>
      <c r="C130" s="921"/>
      <c r="D130" s="18"/>
      <c r="E130" s="342"/>
      <c r="F130" s="343"/>
      <c r="G130" s="344"/>
      <c r="H130" s="317"/>
      <c r="I130" s="318"/>
      <c r="J130" s="318"/>
      <c r="K130" s="318"/>
      <c r="L130" s="319"/>
      <c r="M130" s="335"/>
      <c r="N130" s="336"/>
    </row>
    <row r="131" spans="2:14" s="345" customFormat="1" ht="39.6">
      <c r="B131" s="976"/>
      <c r="C131" s="919" t="s">
        <v>325</v>
      </c>
      <c r="D131" s="331" t="str">
        <f>D128</f>
        <v>tys. zł</v>
      </c>
      <c r="E131" s="332">
        <f>E132+E141</f>
        <v>0</v>
      </c>
      <c r="F131" s="333">
        <f t="shared" ref="F131:L131" si="38">F132+F141</f>
        <v>0</v>
      </c>
      <c r="G131" s="334">
        <f t="shared" si="38"/>
        <v>0</v>
      </c>
      <c r="H131" s="332">
        <f t="shared" si="38"/>
        <v>0</v>
      </c>
      <c r="I131" s="333">
        <f t="shared" si="38"/>
        <v>0</v>
      </c>
      <c r="J131" s="333">
        <f t="shared" si="38"/>
        <v>0</v>
      </c>
      <c r="K131" s="333">
        <f t="shared" si="38"/>
        <v>0</v>
      </c>
      <c r="L131" s="334">
        <f t="shared" si="38"/>
        <v>0</v>
      </c>
      <c r="M131" s="335"/>
      <c r="N131" s="336"/>
    </row>
    <row r="132" spans="2:14" s="329" customFormat="1" ht="26.4">
      <c r="B132" s="862"/>
      <c r="C132" s="922" t="s">
        <v>326</v>
      </c>
      <c r="D132" s="18"/>
      <c r="E132" s="346">
        <f>E133+E137+E138+E139</f>
        <v>0</v>
      </c>
      <c r="F132" s="347">
        <f t="shared" ref="F132:L132" si="39">F133+F137+F138+F139</f>
        <v>0</v>
      </c>
      <c r="G132" s="348">
        <f t="shared" si="39"/>
        <v>0</v>
      </c>
      <c r="H132" s="349">
        <f t="shared" si="39"/>
        <v>0</v>
      </c>
      <c r="I132" s="350">
        <f t="shared" si="39"/>
        <v>0</v>
      </c>
      <c r="J132" s="350">
        <f t="shared" si="39"/>
        <v>0</v>
      </c>
      <c r="K132" s="350">
        <f t="shared" si="39"/>
        <v>0</v>
      </c>
      <c r="L132" s="351">
        <f t="shared" si="39"/>
        <v>0</v>
      </c>
      <c r="M132" s="335"/>
      <c r="N132" s="336"/>
    </row>
    <row r="133" spans="2:14" ht="13.2">
      <c r="B133" s="862"/>
      <c r="C133" s="921" t="s">
        <v>314</v>
      </c>
      <c r="D133" s="18" t="str">
        <f>+D131</f>
        <v>tys. zł</v>
      </c>
      <c r="E133" s="342">
        <f>SUM(E134:E136)</f>
        <v>0</v>
      </c>
      <c r="F133" s="343">
        <f>SUM(F134:F136)</f>
        <v>0</v>
      </c>
      <c r="G133" s="344">
        <f>SUM(G134:G136)</f>
        <v>0</v>
      </c>
      <c r="H133" s="317">
        <f>H134+H135+H136</f>
        <v>0</v>
      </c>
      <c r="I133" s="318">
        <f>I134+I135+I136</f>
        <v>0</v>
      </c>
      <c r="J133" s="318">
        <f>J134+J135+J136</f>
        <v>0</v>
      </c>
      <c r="K133" s="318">
        <f>K134+K135+K136</f>
        <v>0</v>
      </c>
      <c r="L133" s="319">
        <f>L134+L135+L136</f>
        <v>0</v>
      </c>
      <c r="M133" s="335"/>
      <c r="N133" s="336"/>
    </row>
    <row r="134" spans="2:14" s="178" customFormat="1" ht="13.2">
      <c r="B134" s="977"/>
      <c r="C134" s="920" t="s">
        <v>322</v>
      </c>
      <c r="D134" s="202" t="str">
        <f t="shared" ref="D134:D148" si="40">+D133</f>
        <v>tys. zł</v>
      </c>
      <c r="E134" s="338"/>
      <c r="F134" s="339"/>
      <c r="G134" s="340"/>
      <c r="H134" s="338"/>
      <c r="I134" s="339"/>
      <c r="J134" s="339"/>
      <c r="K134" s="339"/>
      <c r="L134" s="340"/>
      <c r="M134" s="341"/>
      <c r="N134" s="336"/>
    </row>
    <row r="135" spans="2:14" s="178" customFormat="1" ht="13.2" hidden="1">
      <c r="B135" s="977"/>
      <c r="C135" s="920"/>
      <c r="D135" s="202" t="str">
        <f t="shared" si="40"/>
        <v>tys. zł</v>
      </c>
      <c r="E135" s="338"/>
      <c r="F135" s="339"/>
      <c r="G135" s="340"/>
      <c r="H135" s="338"/>
      <c r="I135" s="339"/>
      <c r="J135" s="339"/>
      <c r="K135" s="339"/>
      <c r="L135" s="340"/>
      <c r="M135" s="341"/>
      <c r="N135" s="336"/>
    </row>
    <row r="136" spans="2:14" s="178" customFormat="1" ht="13.2">
      <c r="B136" s="977"/>
      <c r="C136" s="920" t="s">
        <v>315</v>
      </c>
      <c r="D136" s="202" t="str">
        <f t="shared" si="40"/>
        <v>tys. zł</v>
      </c>
      <c r="E136" s="338"/>
      <c r="F136" s="339"/>
      <c r="G136" s="340"/>
      <c r="H136" s="338"/>
      <c r="I136" s="339"/>
      <c r="J136" s="339"/>
      <c r="K136" s="339"/>
      <c r="L136" s="340"/>
      <c r="M136" s="341"/>
      <c r="N136" s="336"/>
    </row>
    <row r="137" spans="2:14" s="178" customFormat="1" ht="13.2">
      <c r="B137" s="977"/>
      <c r="C137" s="920" t="s">
        <v>316</v>
      </c>
      <c r="D137" s="202" t="str">
        <f t="shared" si="40"/>
        <v>tys. zł</v>
      </c>
      <c r="E137" s="338"/>
      <c r="F137" s="339"/>
      <c r="G137" s="340"/>
      <c r="H137" s="338"/>
      <c r="I137" s="339"/>
      <c r="J137" s="339"/>
      <c r="K137" s="339"/>
      <c r="L137" s="340"/>
      <c r="M137" s="341"/>
      <c r="N137" s="336"/>
    </row>
    <row r="138" spans="2:14" s="178" customFormat="1" ht="26.4">
      <c r="B138" s="977"/>
      <c r="C138" s="920" t="s">
        <v>317</v>
      </c>
      <c r="D138" s="202" t="str">
        <f t="shared" si="40"/>
        <v>tys. zł</v>
      </c>
      <c r="E138" s="338"/>
      <c r="F138" s="339"/>
      <c r="G138" s="340"/>
      <c r="H138" s="338"/>
      <c r="I138" s="339"/>
      <c r="J138" s="339"/>
      <c r="K138" s="339"/>
      <c r="L138" s="340"/>
      <c r="M138" s="341"/>
      <c r="N138" s="336"/>
    </row>
    <row r="139" spans="2:14" s="178" customFormat="1" ht="26.4">
      <c r="B139" s="977"/>
      <c r="C139" s="920" t="s">
        <v>358</v>
      </c>
      <c r="D139" s="202"/>
      <c r="E139" s="338"/>
      <c r="F139" s="339"/>
      <c r="G139" s="340"/>
      <c r="H139" s="338"/>
      <c r="I139" s="339"/>
      <c r="J139" s="339"/>
      <c r="K139" s="339"/>
      <c r="L139" s="340"/>
      <c r="M139" s="341"/>
      <c r="N139" s="336"/>
    </row>
    <row r="140" spans="2:14" s="178" customFormat="1" ht="1.5" customHeight="1">
      <c r="B140" s="977"/>
      <c r="C140" s="920"/>
      <c r="D140" s="202"/>
      <c r="E140" s="338"/>
      <c r="F140" s="339"/>
      <c r="G140" s="340"/>
      <c r="H140" s="338"/>
      <c r="I140" s="339"/>
      <c r="J140" s="339"/>
      <c r="K140" s="339"/>
      <c r="L140" s="340"/>
      <c r="M140" s="341"/>
      <c r="N140" s="336"/>
    </row>
    <row r="141" spans="2:14" s="178" customFormat="1" ht="39.6">
      <c r="B141" s="977"/>
      <c r="C141" s="923" t="s">
        <v>321</v>
      </c>
      <c r="D141" s="202" t="str">
        <f>D138</f>
        <v>tys. zł</v>
      </c>
      <c r="E141" s="338"/>
      <c r="F141" s="339"/>
      <c r="G141" s="340"/>
      <c r="H141" s="338"/>
      <c r="I141" s="339"/>
      <c r="J141" s="339"/>
      <c r="K141" s="339"/>
      <c r="L141" s="340"/>
      <c r="M141" s="341"/>
      <c r="N141" s="336"/>
    </row>
    <row r="142" spans="2:14" ht="13.2">
      <c r="B142" s="978"/>
      <c r="C142" s="919" t="s">
        <v>258</v>
      </c>
      <c r="D142" s="331" t="str">
        <f>D141</f>
        <v>tys. zł</v>
      </c>
      <c r="E142" s="353">
        <f t="shared" ref="E142:L142" si="41">SUM(E143:E150)</f>
        <v>0</v>
      </c>
      <c r="F142" s="354">
        <f t="shared" si="41"/>
        <v>0</v>
      </c>
      <c r="G142" s="355">
        <f t="shared" si="41"/>
        <v>0</v>
      </c>
      <c r="H142" s="353">
        <f t="shared" si="41"/>
        <v>0</v>
      </c>
      <c r="I142" s="354">
        <f t="shared" si="41"/>
        <v>0</v>
      </c>
      <c r="J142" s="354">
        <f t="shared" si="41"/>
        <v>0</v>
      </c>
      <c r="K142" s="354">
        <f t="shared" si="41"/>
        <v>0</v>
      </c>
      <c r="L142" s="355">
        <f t="shared" si="41"/>
        <v>0</v>
      </c>
      <c r="M142" s="335"/>
      <c r="N142" s="336"/>
    </row>
    <row r="143" spans="2:14" s="178" customFormat="1" ht="15" customHeight="1">
      <c r="B143" s="977"/>
      <c r="C143" s="924" t="s">
        <v>245</v>
      </c>
      <c r="D143" s="202" t="str">
        <f t="shared" si="40"/>
        <v>tys. zł</v>
      </c>
      <c r="E143" s="338"/>
      <c r="F143" s="339"/>
      <c r="G143" s="340"/>
      <c r="H143" s="338"/>
      <c r="I143" s="339"/>
      <c r="J143" s="339"/>
      <c r="K143" s="339"/>
      <c r="L143" s="340"/>
      <c r="M143" s="341"/>
      <c r="N143" s="336"/>
    </row>
    <row r="144" spans="2:14" s="178" customFormat="1" ht="13.2">
      <c r="B144" s="977"/>
      <c r="C144" s="924" t="s">
        <v>246</v>
      </c>
      <c r="D144" s="202" t="str">
        <f t="shared" si="40"/>
        <v>tys. zł</v>
      </c>
      <c r="E144" s="338"/>
      <c r="F144" s="339"/>
      <c r="G144" s="340"/>
      <c r="H144" s="338"/>
      <c r="I144" s="339"/>
      <c r="J144" s="339"/>
      <c r="K144" s="339"/>
      <c r="L144" s="340"/>
      <c r="M144" s="341"/>
      <c r="N144" s="336"/>
    </row>
    <row r="145" spans="2:14" s="178" customFormat="1" ht="13.2">
      <c r="B145" s="977"/>
      <c r="C145" s="924" t="s">
        <v>247</v>
      </c>
      <c r="D145" s="202" t="str">
        <f t="shared" si="40"/>
        <v>tys. zł</v>
      </c>
      <c r="E145" s="338"/>
      <c r="F145" s="339"/>
      <c r="G145" s="340"/>
      <c r="H145" s="338"/>
      <c r="I145" s="339"/>
      <c r="J145" s="339"/>
      <c r="K145" s="339"/>
      <c r="L145" s="340"/>
      <c r="M145" s="341"/>
      <c r="N145" s="336"/>
    </row>
    <row r="146" spans="2:14" s="178" customFormat="1" ht="13.2">
      <c r="B146" s="977"/>
      <c r="C146" s="924" t="s">
        <v>248</v>
      </c>
      <c r="D146" s="202" t="str">
        <f t="shared" si="40"/>
        <v>tys. zł</v>
      </c>
      <c r="E146" s="338"/>
      <c r="F146" s="339"/>
      <c r="G146" s="340"/>
      <c r="H146" s="338"/>
      <c r="I146" s="339"/>
      <c r="J146" s="339"/>
      <c r="K146" s="339"/>
      <c r="L146" s="340"/>
      <c r="M146" s="341"/>
      <c r="N146" s="336"/>
    </row>
    <row r="147" spans="2:14" s="178" customFormat="1" ht="13.2">
      <c r="B147" s="977"/>
      <c r="C147" s="924" t="s">
        <v>244</v>
      </c>
      <c r="D147" s="202" t="str">
        <f t="shared" si="40"/>
        <v>tys. zł</v>
      </c>
      <c r="E147" s="338"/>
      <c r="F147" s="339"/>
      <c r="G147" s="340"/>
      <c r="H147" s="338"/>
      <c r="I147" s="339"/>
      <c r="J147" s="339"/>
      <c r="K147" s="339"/>
      <c r="L147" s="340"/>
      <c r="M147" s="341"/>
      <c r="N147" s="336"/>
    </row>
    <row r="148" spans="2:14" s="178" customFormat="1" ht="13.2">
      <c r="B148" s="977"/>
      <c r="C148" s="924" t="s">
        <v>300</v>
      </c>
      <c r="D148" s="1149" t="str">
        <f t="shared" si="40"/>
        <v>tys. zł</v>
      </c>
      <c r="E148" s="1148"/>
      <c r="F148" s="188"/>
      <c r="G148" s="189"/>
      <c r="H148" s="338"/>
      <c r="I148" s="339"/>
      <c r="J148" s="339"/>
      <c r="K148" s="339"/>
      <c r="L148" s="340"/>
      <c r="M148" s="341"/>
      <c r="N148" s="336"/>
    </row>
    <row r="149" spans="2:14" s="178" customFormat="1" ht="13.2">
      <c r="B149" s="977"/>
      <c r="C149" s="924" t="s">
        <v>249</v>
      </c>
      <c r="D149" s="1149" t="str">
        <f>D147</f>
        <v>tys. zł</v>
      </c>
      <c r="E149" s="1148"/>
      <c r="F149" s="188"/>
      <c r="G149" s="189"/>
      <c r="H149" s="211"/>
      <c r="I149" s="212"/>
      <c r="J149" s="212"/>
      <c r="K149" s="212"/>
      <c r="L149" s="213"/>
      <c r="M149" s="341"/>
      <c r="N149" s="336"/>
    </row>
    <row r="150" spans="2:14" ht="26.4">
      <c r="B150" s="862"/>
      <c r="C150" s="924" t="str">
        <f>"Pozostałe nakłady inwestycyjne związane z przyłączaniem nowych stacji CNG"</f>
        <v>Pozostałe nakłady inwestycyjne związane z przyłączaniem nowych stacji CNG</v>
      </c>
      <c r="D150" s="1149" t="str">
        <f>D148</f>
        <v>tys. zł</v>
      </c>
      <c r="E150" s="1148"/>
      <c r="F150" s="188"/>
      <c r="G150" s="189"/>
      <c r="H150" s="211"/>
      <c r="I150" s="212"/>
      <c r="J150" s="212"/>
      <c r="K150" s="212"/>
      <c r="L150" s="213"/>
      <c r="M150" s="335"/>
      <c r="N150" s="336"/>
    </row>
    <row r="151" spans="2:14" s="359" customFormat="1" ht="13.8" thickBot="1">
      <c r="B151" s="979"/>
      <c r="C151" s="925" t="s">
        <v>163</v>
      </c>
      <c r="D151" s="1106"/>
      <c r="E151" s="357">
        <f>E127+E131+E142-E126</f>
        <v>0</v>
      </c>
      <c r="F151" s="357">
        <f t="shared" ref="F151:L151" si="42">F127+F131+F142-F126</f>
        <v>0</v>
      </c>
      <c r="G151" s="1107">
        <f t="shared" si="42"/>
        <v>0</v>
      </c>
      <c r="H151" s="357">
        <f t="shared" si="42"/>
        <v>0</v>
      </c>
      <c r="I151" s="357">
        <f t="shared" si="42"/>
        <v>0</v>
      </c>
      <c r="J151" s="357">
        <f t="shared" si="42"/>
        <v>0</v>
      </c>
      <c r="K151" s="357">
        <f t="shared" si="42"/>
        <v>0</v>
      </c>
      <c r="L151" s="357">
        <f t="shared" si="42"/>
        <v>0</v>
      </c>
      <c r="M151" s="358"/>
    </row>
    <row r="152" spans="2:14" s="178" customFormat="1" ht="13.8" thickBot="1">
      <c r="B152" s="977"/>
      <c r="C152" s="926" t="s">
        <v>305</v>
      </c>
      <c r="D152" s="360"/>
      <c r="E152" s="361">
        <f>E299</f>
        <v>0</v>
      </c>
      <c r="F152" s="361">
        <f t="shared" ref="F152:L152" si="43">F299</f>
        <v>0</v>
      </c>
      <c r="G152" s="361">
        <f t="shared" si="43"/>
        <v>0</v>
      </c>
      <c r="H152" s="362">
        <f t="shared" si="43"/>
        <v>0</v>
      </c>
      <c r="I152" s="363">
        <f t="shared" si="43"/>
        <v>0</v>
      </c>
      <c r="J152" s="363">
        <f t="shared" si="43"/>
        <v>0</v>
      </c>
      <c r="K152" s="363">
        <f t="shared" si="43"/>
        <v>0</v>
      </c>
      <c r="L152" s="364">
        <f t="shared" si="43"/>
        <v>0</v>
      </c>
      <c r="M152" s="341"/>
      <c r="N152" s="336"/>
    </row>
    <row r="153" spans="2:14" ht="12.6" thickTop="1" thickBot="1">
      <c r="C153" s="866"/>
      <c r="D153" s="980"/>
      <c r="E153" s="981"/>
      <c r="F153" s="981"/>
      <c r="G153" s="981"/>
      <c r="H153" s="981"/>
      <c r="I153" s="981"/>
      <c r="J153" s="981"/>
      <c r="K153" s="981"/>
      <c r="L153" s="982"/>
    </row>
    <row r="154" spans="2:14">
      <c r="C154" s="983" t="s">
        <v>178</v>
      </c>
      <c r="D154" s="365" t="str">
        <f>+D143</f>
        <v>tys. zł</v>
      </c>
      <c r="E154" s="366">
        <f>SUM(E156:E162)</f>
        <v>0</v>
      </c>
      <c r="F154" s="367">
        <f>SUM(F156:F162)</f>
        <v>0</v>
      </c>
      <c r="G154" s="368">
        <f t="shared" ref="G154:L154" si="44">SUM(G156:G162)</f>
        <v>0</v>
      </c>
      <c r="H154" s="369">
        <f t="shared" si="44"/>
        <v>0</v>
      </c>
      <c r="I154" s="367">
        <f t="shared" si="44"/>
        <v>0</v>
      </c>
      <c r="J154" s="367">
        <f t="shared" si="44"/>
        <v>0</v>
      </c>
      <c r="K154" s="367">
        <f t="shared" si="44"/>
        <v>0</v>
      </c>
      <c r="L154" s="368">
        <f t="shared" si="44"/>
        <v>0</v>
      </c>
    </row>
    <row r="155" spans="2:14">
      <c r="C155" s="902"/>
      <c r="D155" s="292"/>
      <c r="E155" s="342"/>
      <c r="F155" s="343"/>
      <c r="G155" s="344"/>
      <c r="H155" s="317"/>
      <c r="I155" s="318"/>
      <c r="J155" s="318"/>
      <c r="K155" s="318"/>
      <c r="L155" s="319"/>
    </row>
    <row r="156" spans="2:14">
      <c r="C156" s="902" t="str">
        <f t="shared" ref="C156:C162" si="45">+C272</f>
        <v>Wartości niematerialne i prawne</v>
      </c>
      <c r="D156" s="292" t="str">
        <f>+D154</f>
        <v>tys. zł</v>
      </c>
      <c r="E156" s="370"/>
      <c r="F156" s="371"/>
      <c r="G156" s="372"/>
      <c r="H156" s="370"/>
      <c r="I156" s="371"/>
      <c r="J156" s="371"/>
      <c r="K156" s="371"/>
      <c r="L156" s="372"/>
    </row>
    <row r="157" spans="2:14">
      <c r="C157" s="902" t="str">
        <f t="shared" si="45"/>
        <v>Grunty</v>
      </c>
      <c r="D157" s="292" t="str">
        <f t="shared" ref="D157:D162" si="46">+D156</f>
        <v>tys. zł</v>
      </c>
      <c r="E157" s="370"/>
      <c r="F157" s="371"/>
      <c r="G157" s="372"/>
      <c r="H157" s="370"/>
      <c r="I157" s="371"/>
      <c r="J157" s="371"/>
      <c r="K157" s="371"/>
      <c r="L157" s="372"/>
    </row>
    <row r="158" spans="2:14">
      <c r="C158" s="902" t="str">
        <f t="shared" si="45"/>
        <v>Budynki</v>
      </c>
      <c r="D158" s="292" t="str">
        <f t="shared" si="46"/>
        <v>tys. zł</v>
      </c>
      <c r="E158" s="370"/>
      <c r="F158" s="371"/>
      <c r="G158" s="372"/>
      <c r="H158" s="370"/>
      <c r="I158" s="371"/>
      <c r="J158" s="371"/>
      <c r="K158" s="371"/>
      <c r="L158" s="372"/>
    </row>
    <row r="159" spans="2:14">
      <c r="C159" s="902" t="str">
        <f t="shared" si="45"/>
        <v>Budowle</v>
      </c>
      <c r="D159" s="292" t="str">
        <f t="shared" si="46"/>
        <v>tys. zł</v>
      </c>
      <c r="E159" s="370"/>
      <c r="F159" s="371"/>
      <c r="G159" s="372"/>
      <c r="H159" s="370"/>
      <c r="I159" s="371"/>
      <c r="J159" s="371"/>
      <c r="K159" s="371"/>
      <c r="L159" s="372"/>
    </row>
    <row r="160" spans="2:14">
      <c r="C160" s="902" t="str">
        <f t="shared" si="45"/>
        <v>Urządzenia techniczne i maszyny</v>
      </c>
      <c r="D160" s="292" t="str">
        <f t="shared" si="46"/>
        <v>tys. zł</v>
      </c>
      <c r="E160" s="370"/>
      <c r="F160" s="371"/>
      <c r="G160" s="372"/>
      <c r="H160" s="370"/>
      <c r="I160" s="371"/>
      <c r="J160" s="371"/>
      <c r="K160" s="371"/>
      <c r="L160" s="372"/>
    </row>
    <row r="161" spans="2:12">
      <c r="C161" s="902" t="str">
        <f t="shared" si="45"/>
        <v>Środki transportu</v>
      </c>
      <c r="D161" s="292" t="str">
        <f t="shared" si="46"/>
        <v>tys. zł</v>
      </c>
      <c r="E161" s="370"/>
      <c r="F161" s="371"/>
      <c r="G161" s="372"/>
      <c r="H161" s="370"/>
      <c r="I161" s="371"/>
      <c r="J161" s="371"/>
      <c r="K161" s="371"/>
      <c r="L161" s="372"/>
    </row>
    <row r="162" spans="2:12">
      <c r="C162" s="984" t="str">
        <f t="shared" si="45"/>
        <v>Inne środki trwałe</v>
      </c>
      <c r="D162" s="307" t="str">
        <f t="shared" si="46"/>
        <v>tys. zł</v>
      </c>
      <c r="E162" s="370"/>
      <c r="F162" s="371"/>
      <c r="G162" s="372"/>
      <c r="H162" s="370"/>
      <c r="I162" s="371"/>
      <c r="J162" s="371"/>
      <c r="K162" s="371"/>
      <c r="L162" s="372"/>
    </row>
    <row r="163" spans="2:12" s="359" customFormat="1" ht="12" thickBot="1">
      <c r="C163" s="985" t="s">
        <v>163</v>
      </c>
      <c r="D163" s="986"/>
      <c r="E163" s="987">
        <f>+E154-E126</f>
        <v>0</v>
      </c>
      <c r="F163" s="987">
        <f>+F154-F126</f>
        <v>0</v>
      </c>
      <c r="G163" s="987">
        <f>+G154-G126</f>
        <v>0</v>
      </c>
      <c r="H163" s="987">
        <f>+H154-H126-H152</f>
        <v>0</v>
      </c>
      <c r="I163" s="987">
        <f>+I154-I126-I152</f>
        <v>0</v>
      </c>
      <c r="J163" s="987">
        <f>+J154-J126-J152</f>
        <v>0</v>
      </c>
      <c r="K163" s="987">
        <f>+K154-K126-K152</f>
        <v>0</v>
      </c>
      <c r="L163" s="988">
        <f>+L154-L126-L152</f>
        <v>0</v>
      </c>
    </row>
    <row r="164" spans="2:12" ht="12.6" thickTop="1" thickBot="1">
      <c r="G164" s="373"/>
    </row>
    <row r="165" spans="2:12" ht="16.2" hidden="1" thickTop="1" thickBot="1">
      <c r="C165" s="21" t="str">
        <f>CONCATENATE("TABELA ",B166)</f>
        <v>TABELA 5</v>
      </c>
      <c r="D165" s="5"/>
      <c r="E165" s="69"/>
      <c r="F165" s="69"/>
      <c r="G165" s="11"/>
      <c r="H165" s="11"/>
      <c r="I165" s="11"/>
      <c r="J165" s="11"/>
      <c r="K165" s="11"/>
      <c r="L165" s="11"/>
    </row>
    <row r="166" spans="2:12" ht="31.2" hidden="1" thickTop="1" thickBot="1">
      <c r="B166" s="5">
        <f>B122</f>
        <v>5</v>
      </c>
      <c r="C166" s="22" t="s">
        <v>166</v>
      </c>
      <c r="D166" s="374"/>
      <c r="E166" s="1158" t="s">
        <v>164</v>
      </c>
      <c r="F166" s="1159"/>
      <c r="G166" s="375" t="s">
        <v>165</v>
      </c>
      <c r="H166" s="375" t="s">
        <v>168</v>
      </c>
      <c r="I166" s="70"/>
      <c r="J166" s="70"/>
      <c r="K166" s="70"/>
      <c r="L166" s="376"/>
    </row>
    <row r="167" spans="2:12" ht="12" hidden="1" thickTop="1">
      <c r="E167" s="11"/>
      <c r="F167" s="377"/>
      <c r="G167" s="378"/>
      <c r="H167" s="379"/>
      <c r="I167" s="11"/>
      <c r="J167" s="11"/>
      <c r="K167" s="11"/>
      <c r="L167" s="11"/>
    </row>
    <row r="168" spans="2:12" ht="13.2" hidden="1">
      <c r="B168" s="226">
        <f>H168</f>
        <v>0</v>
      </c>
      <c r="C168" s="330" t="str">
        <f>C127</f>
        <v xml:space="preserve">A. Przyłączenia nowych odbiorców i nowych źródeł </v>
      </c>
      <c r="D168" s="331"/>
      <c r="E168" s="380"/>
      <c r="F168" s="380"/>
      <c r="G168" s="380"/>
      <c r="H168" s="380"/>
      <c r="I168" s="380"/>
      <c r="J168" s="380"/>
      <c r="K168" s="380"/>
      <c r="L168" s="380"/>
    </row>
    <row r="169" spans="2:12" ht="13.2" hidden="1">
      <c r="B169" s="5">
        <f>H169</f>
        <v>0</v>
      </c>
      <c r="C169" s="337" t="str">
        <f>C128</f>
        <v>1. Przyłączenia nowych odbiorców</v>
      </c>
      <c r="D169" s="186"/>
      <c r="E169" s="381"/>
      <c r="F169" s="382"/>
      <c r="G169" s="383"/>
      <c r="H169" s="379"/>
      <c r="I169" s="384"/>
      <c r="J169" s="384"/>
      <c r="K169" s="384"/>
      <c r="L169" s="11"/>
    </row>
    <row r="170" spans="2:12" ht="13.2" hidden="1">
      <c r="B170" s="5">
        <f t="shared" ref="B170:B190" si="47">H170</f>
        <v>0</v>
      </c>
      <c r="C170" s="337" t="str">
        <f>C129</f>
        <v>2. Przyłączenia nowych źródeł</v>
      </c>
      <c r="D170" s="186"/>
      <c r="E170" s="381"/>
      <c r="F170" s="382"/>
      <c r="G170" s="383"/>
      <c r="H170" s="379"/>
      <c r="I170" s="384"/>
      <c r="J170" s="384"/>
      <c r="K170" s="384"/>
      <c r="L170" s="11"/>
    </row>
    <row r="171" spans="2:12" ht="13.2" hidden="1">
      <c r="B171" s="5">
        <f t="shared" si="47"/>
        <v>0</v>
      </c>
      <c r="C171" s="337"/>
      <c r="D171" s="186"/>
      <c r="E171" s="381"/>
      <c r="F171" s="385"/>
      <c r="G171" s="383"/>
      <c r="H171" s="379"/>
      <c r="I171" s="384"/>
      <c r="J171" s="384"/>
      <c r="K171" s="384"/>
      <c r="L171" s="11"/>
    </row>
    <row r="172" spans="2:12" ht="39.6" hidden="1">
      <c r="B172" s="386">
        <f>H172</f>
        <v>0</v>
      </c>
      <c r="C172" s="330" t="str">
        <f>C131</f>
        <v>B. Nakłady na modernizację i wymiana elementów składowych sieci dystrybucyjnej oraz gazyfikacji terenów niezgazyfikowanych</v>
      </c>
      <c r="D172" s="331"/>
      <c r="E172" s="380"/>
      <c r="F172" s="380"/>
      <c r="G172" s="380"/>
      <c r="H172" s="380"/>
      <c r="I172" s="380"/>
      <c r="J172" s="380"/>
      <c r="K172" s="380"/>
      <c r="L172" s="380"/>
    </row>
    <row r="173" spans="2:12" s="226" customFormat="1" ht="29.25" hidden="1" customHeight="1">
      <c r="B173" s="226">
        <f>H173</f>
        <v>0</v>
      </c>
      <c r="C173" s="352" t="str">
        <f>C132</f>
        <v>1. Modernizacja i wymiana związana z poprawą jakości usług i/lub wzrostem zapotrzebowania na moc</v>
      </c>
      <c r="D173" s="387"/>
      <c r="E173" s="388"/>
      <c r="F173" s="389"/>
      <c r="G173" s="390"/>
      <c r="H173" s="391"/>
      <c r="I173" s="392"/>
      <c r="J173" s="392"/>
      <c r="K173" s="392"/>
      <c r="L173" s="386"/>
    </row>
    <row r="174" spans="2:12" ht="26.4" hidden="1">
      <c r="B174" s="5">
        <f t="shared" si="47"/>
        <v>0</v>
      </c>
      <c r="C174" s="337" t="str">
        <f t="shared" ref="C174:C180" si="48">C132</f>
        <v>1. Modernizacja i wymiana związana z poprawą jakości usług i/lub wzrostem zapotrzebowania na moc</v>
      </c>
      <c r="D174" s="186"/>
      <c r="E174" s="381"/>
      <c r="F174" s="382"/>
      <c r="G174" s="383"/>
      <c r="H174" s="393"/>
      <c r="I174" s="384"/>
      <c r="J174" s="384"/>
      <c r="K174" s="384"/>
      <c r="L174" s="11"/>
    </row>
    <row r="175" spans="2:12" ht="13.2" hidden="1">
      <c r="B175" s="5">
        <f t="shared" si="47"/>
        <v>0</v>
      </c>
      <c r="C175" s="337" t="str">
        <f t="shared" si="48"/>
        <v>1.1. Gazociągi wraz z przyłączami</v>
      </c>
      <c r="D175" s="186"/>
      <c r="E175" s="381"/>
      <c r="F175" s="382"/>
      <c r="G175" s="383"/>
      <c r="H175" s="393"/>
      <c r="I175" s="384"/>
      <c r="J175" s="384"/>
      <c r="K175" s="384"/>
      <c r="L175" s="11"/>
    </row>
    <row r="176" spans="2:12" ht="13.2" hidden="1">
      <c r="B176" s="5">
        <f t="shared" si="47"/>
        <v>0</v>
      </c>
      <c r="C176" s="337" t="str">
        <f t="shared" si="48"/>
        <v xml:space="preserve">   - gazociągi wysokiego i podwyższonego ciśnienia</v>
      </c>
      <c r="D176" s="186"/>
      <c r="E176" s="381"/>
      <c r="F176" s="382"/>
      <c r="G176" s="383"/>
      <c r="H176" s="393"/>
      <c r="I176" s="384"/>
      <c r="J176" s="384"/>
      <c r="K176" s="384"/>
      <c r="L176" s="11"/>
    </row>
    <row r="177" spans="2:12" ht="13.2" hidden="1">
      <c r="B177" s="5">
        <f t="shared" si="47"/>
        <v>0</v>
      </c>
      <c r="C177" s="337">
        <f t="shared" si="48"/>
        <v>0</v>
      </c>
      <c r="D177" s="186"/>
      <c r="E177" s="381"/>
      <c r="F177" s="382"/>
      <c r="G177" s="383"/>
      <c r="H177" s="393"/>
      <c r="I177" s="384"/>
      <c r="J177" s="384"/>
      <c r="K177" s="384"/>
      <c r="L177" s="11"/>
    </row>
    <row r="178" spans="2:12" ht="13.2" hidden="1">
      <c r="B178" s="5">
        <f t="shared" si="47"/>
        <v>0</v>
      </c>
      <c r="C178" s="337" t="str">
        <f t="shared" si="48"/>
        <v xml:space="preserve">   - gazociągi średniego i niskiego ciśnienia</v>
      </c>
      <c r="D178" s="186"/>
      <c r="E178" s="381"/>
      <c r="F178" s="382"/>
      <c r="G178" s="383"/>
      <c r="H178" s="379"/>
      <c r="I178" s="384"/>
      <c r="J178" s="384"/>
      <c r="K178" s="384"/>
      <c r="L178" s="11"/>
    </row>
    <row r="179" spans="2:12" ht="13.2" hidden="1">
      <c r="B179" s="5">
        <f t="shared" si="47"/>
        <v>0</v>
      </c>
      <c r="C179" s="337" t="str">
        <f t="shared" si="48"/>
        <v>1.2. Stacje gazowe</v>
      </c>
      <c r="D179" s="186"/>
      <c r="E179" s="381"/>
      <c r="F179" s="382"/>
      <c r="G179" s="383"/>
      <c r="H179" s="393"/>
      <c r="I179" s="384"/>
      <c r="J179" s="384"/>
      <c r="K179" s="384"/>
      <c r="L179" s="11"/>
    </row>
    <row r="180" spans="2:12" ht="26.4" hidden="1">
      <c r="B180" s="5">
        <f t="shared" si="47"/>
        <v>0</v>
      </c>
      <c r="C180" s="337" t="str">
        <f t="shared" si="48"/>
        <v>1.3. Gazomierze i układy pomiarowe wymieniane u odbiorców na koszt przedsiębiorstwa</v>
      </c>
      <c r="D180" s="186"/>
      <c r="E180" s="381"/>
      <c r="F180" s="382"/>
      <c r="G180" s="383"/>
      <c r="H180" s="393"/>
      <c r="I180" s="384"/>
      <c r="J180" s="384"/>
      <c r="K180" s="394"/>
      <c r="L180" s="11"/>
    </row>
    <row r="181" spans="2:12" ht="6.75" hidden="1" customHeight="1">
      <c r="C181" s="337"/>
      <c r="D181" s="186"/>
      <c r="E181" s="381"/>
      <c r="F181" s="385"/>
      <c r="G181" s="383"/>
      <c r="H181" s="393"/>
      <c r="I181" s="384"/>
      <c r="J181" s="384"/>
      <c r="K181" s="384"/>
      <c r="L181" s="11"/>
    </row>
    <row r="182" spans="2:12" ht="39.6" hidden="1">
      <c r="B182" s="5">
        <f>H182</f>
        <v>0</v>
      </c>
      <c r="C182" s="352" t="str">
        <f>C141</f>
        <v>2. Przyłączenia nowych odbiorców (ekspansja na nowe tereny - sieci i przyłącza) i rozbudowa sieci na terenach niezgazyfikowanych</v>
      </c>
      <c r="D182" s="186"/>
      <c r="E182" s="381"/>
      <c r="F182" s="382"/>
      <c r="G182" s="383"/>
      <c r="H182" s="393"/>
      <c r="I182" s="384"/>
      <c r="J182" s="384"/>
      <c r="K182" s="384"/>
      <c r="L182" s="11"/>
    </row>
    <row r="183" spans="2:12" ht="13.2" hidden="1">
      <c r="B183" s="226">
        <f t="shared" si="47"/>
        <v>0</v>
      </c>
      <c r="C183" s="330" t="s">
        <v>258</v>
      </c>
      <c r="D183" s="331"/>
      <c r="E183" s="380"/>
      <c r="F183" s="380"/>
      <c r="G183" s="380"/>
      <c r="H183" s="380"/>
      <c r="I183" s="380"/>
      <c r="J183" s="380"/>
      <c r="K183" s="380"/>
      <c r="L183" s="380"/>
    </row>
    <row r="184" spans="2:12" ht="13.2" hidden="1">
      <c r="B184" s="5">
        <f t="shared" si="47"/>
        <v>0</v>
      </c>
      <c r="C184" s="356" t="s">
        <v>245</v>
      </c>
      <c r="D184" s="186"/>
      <c r="E184" s="381"/>
      <c r="F184" s="382"/>
      <c r="G184" s="383"/>
      <c r="H184" s="393"/>
      <c r="I184" s="384"/>
      <c r="J184" s="384"/>
      <c r="K184" s="384"/>
      <c r="L184" s="11"/>
    </row>
    <row r="185" spans="2:12" ht="13.2" hidden="1">
      <c r="B185" s="5">
        <f t="shared" si="47"/>
        <v>0</v>
      </c>
      <c r="C185" s="356" t="s">
        <v>246</v>
      </c>
      <c r="D185" s="186"/>
      <c r="E185" s="381"/>
      <c r="F185" s="382"/>
      <c r="G185" s="383"/>
      <c r="H185" s="393"/>
      <c r="I185" s="384"/>
      <c r="J185" s="384"/>
      <c r="K185" s="384"/>
      <c r="L185" s="11"/>
    </row>
    <row r="186" spans="2:12" ht="13.2" hidden="1">
      <c r="B186" s="5">
        <f t="shared" si="47"/>
        <v>0</v>
      </c>
      <c r="C186" s="356" t="s">
        <v>247</v>
      </c>
      <c r="D186" s="186"/>
      <c r="E186" s="381"/>
      <c r="F186" s="382"/>
      <c r="G186" s="383"/>
      <c r="H186" s="393"/>
      <c r="I186" s="384"/>
      <c r="J186" s="384"/>
      <c r="K186" s="384"/>
      <c r="L186" s="11"/>
    </row>
    <row r="187" spans="2:12" ht="13.2" hidden="1">
      <c r="B187" s="5">
        <f t="shared" si="47"/>
        <v>0</v>
      </c>
      <c r="C187" s="356" t="s">
        <v>248</v>
      </c>
      <c r="D187" s="186"/>
      <c r="E187" s="381"/>
      <c r="F187" s="382"/>
      <c r="G187" s="383"/>
      <c r="H187" s="393"/>
      <c r="I187" s="384"/>
      <c r="J187" s="384"/>
      <c r="K187" s="384"/>
      <c r="L187" s="11"/>
    </row>
    <row r="188" spans="2:12" ht="13.2" hidden="1">
      <c r="B188" s="5">
        <f t="shared" si="47"/>
        <v>0</v>
      </c>
      <c r="C188" s="356" t="s">
        <v>244</v>
      </c>
      <c r="D188" s="186"/>
      <c r="E188" s="381"/>
      <c r="F188" s="382"/>
      <c r="G188" s="383"/>
      <c r="H188" s="379"/>
      <c r="I188" s="384"/>
      <c r="J188" s="384"/>
      <c r="K188" s="384"/>
      <c r="L188" s="11"/>
    </row>
    <row r="189" spans="2:12" ht="13.2" hidden="1">
      <c r="B189" s="5">
        <f t="shared" si="47"/>
        <v>0</v>
      </c>
      <c r="C189" s="356" t="str">
        <f>C148</f>
        <v>Zakup środków transportu</v>
      </c>
      <c r="D189" s="186"/>
      <c r="E189" s="381"/>
      <c r="F189" s="382"/>
      <c r="G189" s="395"/>
      <c r="H189" s="393"/>
      <c r="I189" s="396"/>
      <c r="J189" s="384"/>
      <c r="K189" s="397"/>
      <c r="L189" s="397"/>
    </row>
    <row r="190" spans="2:12" ht="13.8" hidden="1" thickBot="1">
      <c r="B190" s="5">
        <f t="shared" si="47"/>
        <v>0</v>
      </c>
      <c r="C190" s="356" t="s">
        <v>249</v>
      </c>
      <c r="D190" s="186"/>
      <c r="E190" s="381"/>
      <c r="F190" s="382"/>
      <c r="G190" s="383"/>
      <c r="H190" s="379"/>
      <c r="I190" s="384"/>
      <c r="J190" s="384"/>
      <c r="K190" s="384"/>
      <c r="L190" s="11"/>
    </row>
    <row r="191" spans="2:12" ht="13.2" hidden="1">
      <c r="C191" s="398" t="s">
        <v>169</v>
      </c>
      <c r="D191" s="399"/>
      <c r="E191" s="400"/>
      <c r="F191" s="401"/>
      <c r="G191" s="402"/>
      <c r="H191" s="402"/>
      <c r="I191" s="11"/>
      <c r="J191" s="11"/>
      <c r="K191" s="11"/>
      <c r="L191" s="11"/>
    </row>
    <row r="192" spans="2:12" ht="13.2" hidden="1">
      <c r="B192" s="5">
        <f>H192</f>
        <v>0</v>
      </c>
      <c r="C192" s="403" t="str">
        <f>C152</f>
        <v>odsetki od kredytów i pożyczek zaliczane do kosztów inwestycji</v>
      </c>
      <c r="D192" s="404"/>
      <c r="E192" s="405"/>
      <c r="F192" s="406"/>
      <c r="G192" s="407"/>
      <c r="H192" s="408"/>
      <c r="I192" s="396"/>
      <c r="J192" s="384"/>
      <c r="K192" s="397"/>
      <c r="L192" s="397"/>
    </row>
    <row r="193" spans="2:15" ht="12" hidden="1" thickBot="1">
      <c r="D193" s="409"/>
      <c r="E193" s="410" t="s">
        <v>253</v>
      </c>
      <c r="F193" s="410" t="s">
        <v>254</v>
      </c>
      <c r="G193" s="410" t="s">
        <v>177</v>
      </c>
      <c r="H193" s="410" t="s">
        <v>255</v>
      </c>
      <c r="I193" s="410" t="s">
        <v>256</v>
      </c>
      <c r="J193" s="410" t="s">
        <v>257</v>
      </c>
      <c r="K193" s="410" t="s">
        <v>260</v>
      </c>
      <c r="L193" s="410" t="s">
        <v>261</v>
      </c>
      <c r="M193" s="409"/>
      <c r="N193" s="409"/>
      <c r="O193" s="409"/>
    </row>
    <row r="194" spans="2:15" ht="16.2" thickTop="1" thickBot="1">
      <c r="C194" s="21" t="str">
        <f>CONCATENATE("TABELA ",B195)</f>
        <v>TABELA 6</v>
      </c>
      <c r="D194" s="5"/>
      <c r="E194" s="1150" t="s">
        <v>250</v>
      </c>
      <c r="F194" s="1151"/>
      <c r="G194" s="1152"/>
      <c r="H194" s="1153" t="s">
        <v>251</v>
      </c>
      <c r="I194" s="1154"/>
      <c r="J194" s="1154"/>
      <c r="K194" s="1154"/>
      <c r="L194" s="1155"/>
    </row>
    <row r="195" spans="2:15" ht="16.2" thickTop="1" thickBot="1">
      <c r="B195" s="424">
        <f>B166+1</f>
        <v>6</v>
      </c>
      <c r="C195" s="895" t="s">
        <v>167</v>
      </c>
      <c r="D195" s="70" t="str">
        <f>+D122</f>
        <v>j.m.</v>
      </c>
      <c r="E195" s="24">
        <f>E$7</f>
        <v>2018</v>
      </c>
      <c r="F195" s="25">
        <f t="shared" ref="F195:L195" si="49">F$7</f>
        <v>2019</v>
      </c>
      <c r="G195" s="177">
        <f t="shared" si="49"/>
        <v>2020</v>
      </c>
      <c r="H195" s="73">
        <f t="shared" si="49"/>
        <v>2021</v>
      </c>
      <c r="I195" s="29">
        <f t="shared" si="49"/>
        <v>2022</v>
      </c>
      <c r="J195" s="29">
        <f t="shared" si="49"/>
        <v>2023</v>
      </c>
      <c r="K195" s="29">
        <f t="shared" si="49"/>
        <v>2024</v>
      </c>
      <c r="L195" s="30">
        <f t="shared" si="49"/>
        <v>2025</v>
      </c>
    </row>
    <row r="196" spans="2:15" ht="12" thickTop="1">
      <c r="B196" s="990"/>
      <c r="C196" s="915"/>
      <c r="D196" s="69"/>
      <c r="E196" s="411"/>
      <c r="F196" s="412"/>
      <c r="G196" s="413"/>
      <c r="H196" s="69"/>
      <c r="I196" s="412"/>
      <c r="J196" s="412"/>
      <c r="K196" s="412"/>
      <c r="L196" s="413"/>
    </row>
    <row r="197" spans="2:15" ht="13.2">
      <c r="B197" s="978"/>
      <c r="C197" s="919" t="str">
        <f>C127</f>
        <v xml:space="preserve">A. Przyłączenia nowych odbiorców i nowych źródeł </v>
      </c>
      <c r="D197" s="331" t="s">
        <v>157</v>
      </c>
      <c r="E197" s="332">
        <f>SUM(E198:E199)</f>
        <v>0</v>
      </c>
      <c r="F197" s="333">
        <f t="shared" ref="F197:L197" si="50">SUM(F198:F199)</f>
        <v>0</v>
      </c>
      <c r="G197" s="334">
        <f t="shared" si="50"/>
        <v>0</v>
      </c>
      <c r="H197" s="332">
        <f t="shared" si="50"/>
        <v>0</v>
      </c>
      <c r="I197" s="333">
        <f t="shared" si="50"/>
        <v>0</v>
      </c>
      <c r="J197" s="333">
        <f t="shared" si="50"/>
        <v>0</v>
      </c>
      <c r="K197" s="333">
        <f t="shared" si="50"/>
        <v>0</v>
      </c>
      <c r="L197" s="334">
        <f t="shared" si="50"/>
        <v>0</v>
      </c>
    </row>
    <row r="198" spans="2:15" ht="13.2">
      <c r="B198" s="862"/>
      <c r="C198" s="921" t="str">
        <f>C128</f>
        <v>1. Przyłączenia nowych odbiorców</v>
      </c>
      <c r="D198" s="18" t="str">
        <f>+D197</f>
        <v>tys. zł</v>
      </c>
      <c r="E198" s="370"/>
      <c r="F198" s="371"/>
      <c r="G198" s="372"/>
      <c r="H198" s="370"/>
      <c r="I198" s="371"/>
      <c r="J198" s="371"/>
      <c r="K198" s="371"/>
      <c r="L198" s="372"/>
    </row>
    <row r="199" spans="2:15" ht="13.2">
      <c r="B199" s="862"/>
      <c r="C199" s="921" t="str">
        <f>C129</f>
        <v>2. Przyłączenia nowych źródeł</v>
      </c>
      <c r="D199" s="18" t="str">
        <f>+D198</f>
        <v>tys. zł</v>
      </c>
      <c r="E199" s="370"/>
      <c r="F199" s="371"/>
      <c r="G199" s="372"/>
      <c r="H199" s="370"/>
      <c r="I199" s="371"/>
      <c r="J199" s="371"/>
      <c r="K199" s="371"/>
      <c r="L199" s="372"/>
    </row>
    <row r="200" spans="2:15" ht="6.75" customHeight="1">
      <c r="B200" s="862"/>
      <c r="C200" s="921"/>
      <c r="D200" s="18"/>
      <c r="E200" s="342"/>
      <c r="F200" s="343"/>
      <c r="G200" s="344"/>
      <c r="H200" s="317"/>
      <c r="I200" s="318"/>
      <c r="J200" s="318"/>
      <c r="K200" s="318"/>
      <c r="L200" s="319"/>
    </row>
    <row r="201" spans="2:15" ht="40.5" customHeight="1">
      <c r="B201" s="978"/>
      <c r="C201" s="919" t="str">
        <f>C131</f>
        <v>B. Nakłady na modernizację i wymiana elementów składowych sieci dystrybucyjnej oraz gazyfikacji terenów niezgazyfikowanych</v>
      </c>
      <c r="D201" s="331" t="str">
        <f>D198</f>
        <v>tys. zł</v>
      </c>
      <c r="E201" s="332">
        <f>E202+E211</f>
        <v>0</v>
      </c>
      <c r="F201" s="333">
        <f t="shared" ref="F201:L201" si="51">F202+F211</f>
        <v>0</v>
      </c>
      <c r="G201" s="334">
        <f t="shared" si="51"/>
        <v>0</v>
      </c>
      <c r="H201" s="332">
        <f t="shared" si="51"/>
        <v>0</v>
      </c>
      <c r="I201" s="333">
        <f t="shared" si="51"/>
        <v>0</v>
      </c>
      <c r="J201" s="333">
        <f t="shared" si="51"/>
        <v>0</v>
      </c>
      <c r="K201" s="333">
        <f t="shared" si="51"/>
        <v>0</v>
      </c>
      <c r="L201" s="334">
        <f t="shared" si="51"/>
        <v>0</v>
      </c>
    </row>
    <row r="202" spans="2:15" ht="26.4">
      <c r="B202" s="862"/>
      <c r="C202" s="922" t="str">
        <f>C132</f>
        <v>1. Modernizacja i wymiana związana z poprawą jakości usług i/lub wzrostem zapotrzebowania na moc</v>
      </c>
      <c r="D202" s="18" t="str">
        <f>D201</f>
        <v>tys. zł</v>
      </c>
      <c r="E202" s="346">
        <f>E203+E207+E208+E209</f>
        <v>0</v>
      </c>
      <c r="F202" s="347">
        <f t="shared" ref="F202:L202" si="52">F203+F207+F208+F209</f>
        <v>0</v>
      </c>
      <c r="G202" s="348">
        <f t="shared" si="52"/>
        <v>0</v>
      </c>
      <c r="H202" s="349">
        <f t="shared" si="52"/>
        <v>0</v>
      </c>
      <c r="I202" s="350">
        <f t="shared" si="52"/>
        <v>0</v>
      </c>
      <c r="J202" s="350">
        <f t="shared" si="52"/>
        <v>0</v>
      </c>
      <c r="K202" s="350">
        <f t="shared" si="52"/>
        <v>0</v>
      </c>
      <c r="L202" s="351">
        <f t="shared" si="52"/>
        <v>0</v>
      </c>
    </row>
    <row r="203" spans="2:15" ht="13.2">
      <c r="B203" s="862"/>
      <c r="C203" s="921" t="str">
        <f>C133</f>
        <v>1.1. Gazociągi wraz z przyłączami</v>
      </c>
      <c r="D203" s="18" t="str">
        <f>+D201</f>
        <v>tys. zł</v>
      </c>
      <c r="E203" s="342">
        <f>E204+E205+E206</f>
        <v>0</v>
      </c>
      <c r="F203" s="343">
        <f t="shared" ref="F203:L203" si="53">F204+F205+F206</f>
        <v>0</v>
      </c>
      <c r="G203" s="344">
        <f t="shared" si="53"/>
        <v>0</v>
      </c>
      <c r="H203" s="317">
        <f t="shared" si="53"/>
        <v>0</v>
      </c>
      <c r="I203" s="318">
        <f t="shared" si="53"/>
        <v>0</v>
      </c>
      <c r="J203" s="318">
        <f t="shared" si="53"/>
        <v>0</v>
      </c>
      <c r="K203" s="318">
        <f t="shared" si="53"/>
        <v>0</v>
      </c>
      <c r="L203" s="319">
        <f t="shared" si="53"/>
        <v>0</v>
      </c>
    </row>
    <row r="204" spans="2:15" ht="13.2">
      <c r="B204" s="862"/>
      <c r="C204" s="921" t="str">
        <f>C134</f>
        <v xml:space="preserve">   - gazociągi wysokiego i podwyższonego ciśnienia</v>
      </c>
      <c r="D204" s="18" t="str">
        <f t="shared" ref="D204:D218" si="54">+D203</f>
        <v>tys. zł</v>
      </c>
      <c r="E204" s="370"/>
      <c r="F204" s="371"/>
      <c r="G204" s="372"/>
      <c r="H204" s="370"/>
      <c r="I204" s="371"/>
      <c r="J204" s="371"/>
      <c r="K204" s="371"/>
      <c r="L204" s="372"/>
    </row>
    <row r="205" spans="2:15" ht="13.2">
      <c r="B205" s="862"/>
      <c r="C205" s="921" t="str">
        <f>C136</f>
        <v xml:space="preserve">   - gazociągi średniego i niskiego ciśnienia</v>
      </c>
      <c r="D205" s="18" t="str">
        <f t="shared" si="54"/>
        <v>tys. zł</v>
      </c>
      <c r="E205" s="370"/>
      <c r="F205" s="371"/>
      <c r="G205" s="372"/>
      <c r="H205" s="370"/>
      <c r="I205" s="371"/>
      <c r="J205" s="371"/>
      <c r="K205" s="371"/>
      <c r="L205" s="372"/>
    </row>
    <row r="206" spans="2:15" ht="13.2" hidden="1">
      <c r="B206" s="862"/>
      <c r="C206" s="921"/>
      <c r="D206" s="18" t="str">
        <f t="shared" si="54"/>
        <v>tys. zł</v>
      </c>
      <c r="E206" s="370"/>
      <c r="F206" s="371"/>
      <c r="G206" s="372"/>
      <c r="H206" s="370"/>
      <c r="I206" s="371"/>
      <c r="J206" s="371"/>
      <c r="K206" s="371"/>
      <c r="L206" s="372"/>
    </row>
    <row r="207" spans="2:15" ht="13.2">
      <c r="B207" s="862"/>
      <c r="C207" s="921" t="s">
        <v>316</v>
      </c>
      <c r="D207" s="18" t="str">
        <f t="shared" si="54"/>
        <v>tys. zł</v>
      </c>
      <c r="E207" s="370"/>
      <c r="F207" s="371"/>
      <c r="G207" s="372"/>
      <c r="H207" s="370"/>
      <c r="I207" s="371"/>
      <c r="J207" s="371"/>
      <c r="K207" s="371"/>
      <c r="L207" s="372"/>
    </row>
    <row r="208" spans="2:15" ht="23.25" customHeight="1">
      <c r="B208" s="862"/>
      <c r="C208" s="921" t="str">
        <f>C138</f>
        <v>1.3. Gazomierze i układy pomiarowe wymieniane u odbiorców na koszt przedsiębiorstwa</v>
      </c>
      <c r="D208" s="18" t="str">
        <f t="shared" si="54"/>
        <v>tys. zł</v>
      </c>
      <c r="E208" s="370"/>
      <c r="F208" s="371"/>
      <c r="G208" s="372"/>
      <c r="H208" s="370"/>
      <c r="I208" s="371"/>
      <c r="J208" s="371"/>
      <c r="K208" s="371"/>
      <c r="L208" s="372"/>
    </row>
    <row r="209" spans="2:14" ht="9.75" hidden="1" customHeight="1">
      <c r="B209" s="862"/>
      <c r="C209" s="921"/>
      <c r="D209" s="18"/>
      <c r="E209" s="370"/>
      <c r="F209" s="371"/>
      <c r="G209" s="372"/>
      <c r="H209" s="370"/>
      <c r="I209" s="371"/>
      <c r="J209" s="371"/>
      <c r="K209" s="371"/>
      <c r="L209" s="372"/>
    </row>
    <row r="210" spans="2:14" ht="3.75" customHeight="1">
      <c r="B210" s="862"/>
      <c r="C210" s="921"/>
      <c r="D210" s="18"/>
      <c r="E210" s="370"/>
      <c r="F210" s="371"/>
      <c r="G210" s="372"/>
      <c r="H210" s="370"/>
      <c r="I210" s="371"/>
      <c r="J210" s="371"/>
      <c r="K210" s="371"/>
      <c r="L210" s="372"/>
    </row>
    <row r="211" spans="2:14" ht="42" customHeight="1">
      <c r="B211" s="862"/>
      <c r="C211" s="922" t="str">
        <f>C141</f>
        <v>2. Przyłączenia nowych odbiorców (ekspansja na nowe tereny - sieci i przyłącza) i rozbudowa sieci na terenach niezgazyfikowanych</v>
      </c>
      <c r="D211" s="18" t="str">
        <f>D208</f>
        <v>tys. zł</v>
      </c>
      <c r="E211" s="370"/>
      <c r="F211" s="371"/>
      <c r="G211" s="372"/>
      <c r="H211" s="370"/>
      <c r="I211" s="371"/>
      <c r="J211" s="371"/>
      <c r="K211" s="371"/>
      <c r="L211" s="372"/>
    </row>
    <row r="212" spans="2:14" ht="13.2">
      <c r="B212" s="978"/>
      <c r="C212" s="919" t="s">
        <v>258</v>
      </c>
      <c r="D212" s="331" t="str">
        <f>D211</f>
        <v>tys. zł</v>
      </c>
      <c r="E212" s="353">
        <f t="shared" ref="E212:L212" si="55">SUM(E213:E219)</f>
        <v>0</v>
      </c>
      <c r="F212" s="353">
        <f t="shared" si="55"/>
        <v>0</v>
      </c>
      <c r="G212" s="353">
        <f t="shared" si="55"/>
        <v>0</v>
      </c>
      <c r="H212" s="353">
        <f t="shared" si="55"/>
        <v>0</v>
      </c>
      <c r="I212" s="353">
        <f t="shared" si="55"/>
        <v>0</v>
      </c>
      <c r="J212" s="353">
        <f t="shared" si="55"/>
        <v>0</v>
      </c>
      <c r="K212" s="353">
        <f t="shared" si="55"/>
        <v>0</v>
      </c>
      <c r="L212" s="353">
        <f t="shared" si="55"/>
        <v>0</v>
      </c>
    </row>
    <row r="213" spans="2:14" ht="13.2">
      <c r="B213" s="862"/>
      <c r="C213" s="927" t="s">
        <v>245</v>
      </c>
      <c r="D213" s="18" t="str">
        <f t="shared" si="54"/>
        <v>tys. zł</v>
      </c>
      <c r="E213" s="370"/>
      <c r="F213" s="371"/>
      <c r="G213" s="372"/>
      <c r="H213" s="370"/>
      <c r="I213" s="371"/>
      <c r="J213" s="371"/>
      <c r="K213" s="371"/>
      <c r="L213" s="372"/>
    </row>
    <row r="214" spans="2:14" ht="13.2">
      <c r="B214" s="862"/>
      <c r="C214" s="927" t="s">
        <v>246</v>
      </c>
      <c r="D214" s="18" t="str">
        <f t="shared" si="54"/>
        <v>tys. zł</v>
      </c>
      <c r="E214" s="370"/>
      <c r="F214" s="371"/>
      <c r="G214" s="372"/>
      <c r="H214" s="370"/>
      <c r="I214" s="371"/>
      <c r="J214" s="371"/>
      <c r="K214" s="371"/>
      <c r="L214" s="372"/>
    </row>
    <row r="215" spans="2:14" ht="13.2">
      <c r="B215" s="862"/>
      <c r="C215" s="927" t="s">
        <v>247</v>
      </c>
      <c r="D215" s="18" t="str">
        <f t="shared" si="54"/>
        <v>tys. zł</v>
      </c>
      <c r="E215" s="370"/>
      <c r="F215" s="371"/>
      <c r="G215" s="372"/>
      <c r="H215" s="370"/>
      <c r="I215" s="371"/>
      <c r="J215" s="371"/>
      <c r="K215" s="371"/>
      <c r="L215" s="372"/>
    </row>
    <row r="216" spans="2:14" ht="13.2">
      <c r="B216" s="862"/>
      <c r="C216" s="927" t="s">
        <v>248</v>
      </c>
      <c r="D216" s="18" t="str">
        <f t="shared" si="54"/>
        <v>tys. zł</v>
      </c>
      <c r="E216" s="370"/>
      <c r="F216" s="371"/>
      <c r="G216" s="372"/>
      <c r="H216" s="370"/>
      <c r="I216" s="371"/>
      <c r="J216" s="371"/>
      <c r="K216" s="371"/>
      <c r="L216" s="372"/>
    </row>
    <row r="217" spans="2:14" ht="13.2">
      <c r="B217" s="862"/>
      <c r="C217" s="927" t="s">
        <v>244</v>
      </c>
      <c r="D217" s="18" t="str">
        <f t="shared" si="54"/>
        <v>tys. zł</v>
      </c>
      <c r="E217" s="370"/>
      <c r="F217" s="371"/>
      <c r="G217" s="372"/>
      <c r="H217" s="370"/>
      <c r="I217" s="371"/>
      <c r="J217" s="371"/>
      <c r="K217" s="371"/>
      <c r="L217" s="372"/>
    </row>
    <row r="218" spans="2:14" ht="13.2">
      <c r="B218" s="862"/>
      <c r="C218" s="927" t="str">
        <f>C189</f>
        <v>Zakup środków transportu</v>
      </c>
      <c r="D218" s="18" t="str">
        <f t="shared" si="54"/>
        <v>tys. zł</v>
      </c>
      <c r="E218" s="370"/>
      <c r="F218" s="204"/>
      <c r="G218" s="205"/>
      <c r="H218" s="370"/>
      <c r="I218" s="371"/>
      <c r="J218" s="371"/>
      <c r="K218" s="371"/>
      <c r="L218" s="372"/>
    </row>
    <row r="219" spans="2:14" ht="13.2">
      <c r="B219" s="862"/>
      <c r="C219" s="927" t="s">
        <v>249</v>
      </c>
      <c r="D219" s="18" t="str">
        <f>D218</f>
        <v>tys. zł</v>
      </c>
      <c r="E219" s="370"/>
      <c r="F219" s="204"/>
      <c r="G219" s="205"/>
      <c r="H219" s="370"/>
      <c r="I219" s="371"/>
      <c r="J219" s="371"/>
      <c r="K219" s="371"/>
      <c r="L219" s="372"/>
    </row>
    <row r="220" spans="2:14" ht="13.2">
      <c r="B220" s="976"/>
      <c r="C220" s="928" t="s">
        <v>169</v>
      </c>
      <c r="D220" s="414" t="str">
        <f>+D213</f>
        <v>tys. zł</v>
      </c>
      <c r="E220" s="415">
        <f t="shared" ref="E220:L220" si="56">E197+E201+E212</f>
        <v>0</v>
      </c>
      <c r="F220" s="416">
        <f t="shared" si="56"/>
        <v>0</v>
      </c>
      <c r="G220" s="417">
        <f t="shared" si="56"/>
        <v>0</v>
      </c>
      <c r="H220" s="418">
        <f t="shared" si="56"/>
        <v>0</v>
      </c>
      <c r="I220" s="416">
        <f t="shared" si="56"/>
        <v>0</v>
      </c>
      <c r="J220" s="416">
        <f t="shared" si="56"/>
        <v>0</v>
      </c>
      <c r="K220" s="416">
        <f t="shared" si="56"/>
        <v>0</v>
      </c>
      <c r="L220" s="417">
        <f t="shared" si="56"/>
        <v>0</v>
      </c>
    </row>
    <row r="221" spans="2:14" ht="13.2">
      <c r="B221" s="862"/>
      <c r="C221" s="929" t="str">
        <f>C192</f>
        <v>odsetki od kredytów i pożyczek zaliczane do kosztów inwestycji</v>
      </c>
      <c r="D221" s="18" t="str">
        <f>D220</f>
        <v>tys. zł</v>
      </c>
      <c r="E221" s="370"/>
      <c r="F221" s="204"/>
      <c r="G221" s="205"/>
      <c r="H221" s="370"/>
      <c r="I221" s="371"/>
      <c r="J221" s="371"/>
      <c r="K221" s="371"/>
      <c r="L221" s="372"/>
    </row>
    <row r="222" spans="2:14" ht="12" thickBot="1">
      <c r="B222" s="862"/>
      <c r="C222" s="915"/>
      <c r="D222" s="292"/>
      <c r="E222" s="419"/>
      <c r="F222" s="420"/>
      <c r="G222" s="421"/>
      <c r="H222" s="419"/>
      <c r="I222" s="420"/>
      <c r="J222" s="422"/>
      <c r="K222" s="422">
        <f>+K231-K220</f>
        <v>0</v>
      </c>
      <c r="L222" s="423">
        <f>+L231-L220</f>
        <v>0</v>
      </c>
      <c r="M222" s="424"/>
      <c r="N222" s="424"/>
    </row>
    <row r="223" spans="2:14">
      <c r="B223" s="862"/>
      <c r="C223" s="989" t="s">
        <v>162</v>
      </c>
      <c r="D223" s="425" t="str">
        <f>+D213</f>
        <v>tys. zł</v>
      </c>
      <c r="E223" s="426"/>
      <c r="F223" s="427"/>
      <c r="G223" s="428"/>
      <c r="H223" s="426"/>
      <c r="I223" s="427"/>
      <c r="J223" s="427"/>
      <c r="K223" s="427"/>
      <c r="L223" s="428"/>
    </row>
    <row r="224" spans="2:14">
      <c r="B224" s="862"/>
      <c r="C224" s="915" t="s">
        <v>175</v>
      </c>
      <c r="D224" s="292" t="str">
        <f t="shared" ref="D224:D229" si="57">+D223</f>
        <v>tys. zł</v>
      </c>
      <c r="E224" s="206"/>
      <c r="F224" s="208"/>
      <c r="G224" s="209"/>
      <c r="H224" s="206"/>
      <c r="I224" s="208"/>
      <c r="J224" s="208"/>
      <c r="K224" s="208"/>
      <c r="L224" s="209"/>
    </row>
    <row r="225" spans="2:12">
      <c r="B225" s="862"/>
      <c r="C225" s="915" t="s">
        <v>170</v>
      </c>
      <c r="D225" s="292" t="str">
        <f t="shared" si="57"/>
        <v>tys. zł</v>
      </c>
      <c r="E225" s="206"/>
      <c r="F225" s="208"/>
      <c r="G225" s="209"/>
      <c r="H225" s="206"/>
      <c r="I225" s="208"/>
      <c r="J225" s="208"/>
      <c r="K225" s="208"/>
      <c r="L225" s="209"/>
    </row>
    <row r="226" spans="2:12">
      <c r="B226" s="862"/>
      <c r="C226" s="915" t="s">
        <v>171</v>
      </c>
      <c r="D226" s="292" t="str">
        <f t="shared" si="57"/>
        <v>tys. zł</v>
      </c>
      <c r="E226" s="206"/>
      <c r="F226" s="208"/>
      <c r="G226" s="209"/>
      <c r="H226" s="206"/>
      <c r="I226" s="208"/>
      <c r="J226" s="208"/>
      <c r="K226" s="208"/>
      <c r="L226" s="209"/>
    </row>
    <row r="227" spans="2:12">
      <c r="B227" s="862"/>
      <c r="C227" s="915" t="s">
        <v>172</v>
      </c>
      <c r="D227" s="292" t="str">
        <f t="shared" si="57"/>
        <v>tys. zł</v>
      </c>
      <c r="E227" s="206"/>
      <c r="F227" s="208"/>
      <c r="G227" s="209"/>
      <c r="H227" s="206"/>
      <c r="I227" s="208"/>
      <c r="J227" s="208"/>
      <c r="K227" s="208"/>
      <c r="L227" s="209"/>
    </row>
    <row r="228" spans="2:12">
      <c r="B228" s="862"/>
      <c r="C228" s="915" t="s">
        <v>173</v>
      </c>
      <c r="D228" s="292" t="str">
        <f t="shared" si="57"/>
        <v>tys. zł</v>
      </c>
      <c r="E228" s="206"/>
      <c r="F228" s="208"/>
      <c r="G228" s="209"/>
      <c r="H228" s="206"/>
      <c r="I228" s="208"/>
      <c r="J228" s="208"/>
      <c r="K228" s="208"/>
      <c r="L228" s="209"/>
    </row>
    <row r="229" spans="2:12">
      <c r="B229" s="862"/>
      <c r="C229" s="915" t="s">
        <v>174</v>
      </c>
      <c r="D229" s="292" t="str">
        <f t="shared" si="57"/>
        <v>tys. zł</v>
      </c>
      <c r="E229" s="206"/>
      <c r="F229" s="208"/>
      <c r="G229" s="209"/>
      <c r="H229" s="206"/>
      <c r="I229" s="208"/>
      <c r="J229" s="208"/>
      <c r="K229" s="208"/>
      <c r="L229" s="209"/>
    </row>
    <row r="230" spans="2:12">
      <c r="B230" s="862"/>
      <c r="C230" s="915"/>
      <c r="D230" s="5"/>
      <c r="E230" s="218"/>
      <c r="F230" s="219"/>
      <c r="G230" s="34"/>
      <c r="H230" s="77"/>
      <c r="I230" s="36"/>
      <c r="J230" s="36"/>
      <c r="K230" s="36"/>
      <c r="L230" s="37"/>
    </row>
    <row r="231" spans="2:12" ht="13.8" thickBot="1">
      <c r="B231" s="976"/>
      <c r="C231" s="994" t="s">
        <v>176</v>
      </c>
      <c r="D231" s="995" t="str">
        <f>+D229</f>
        <v>tys. zł</v>
      </c>
      <c r="E231" s="1005">
        <f>SUM(E223:E229)</f>
        <v>0</v>
      </c>
      <c r="F231" s="997">
        <f>SUM(F223:F229)</f>
        <v>0</v>
      </c>
      <c r="G231" s="998">
        <f>SUM(G223:G229)</f>
        <v>0</v>
      </c>
      <c r="H231" s="999">
        <f>SUM(H223:H229)</f>
        <v>0</v>
      </c>
      <c r="I231" s="997">
        <f>SUM(I223:I229)</f>
        <v>0</v>
      </c>
      <c r="J231" s="997">
        <f>SUM(J223:J230)</f>
        <v>0</v>
      </c>
      <c r="K231" s="997">
        <f>SUM(K223:K230)</f>
        <v>0</v>
      </c>
      <c r="L231" s="998">
        <f>SUM(L223:L230)</f>
        <v>0</v>
      </c>
    </row>
    <row r="232" spans="2:12" s="174" customFormat="1" ht="13.8" thickTop="1">
      <c r="C232" s="1109" t="s">
        <v>131</v>
      </c>
      <c r="D232" s="1110"/>
      <c r="E232" s="357">
        <f>E231-E220</f>
        <v>0</v>
      </c>
      <c r="F232" s="357">
        <f>F231-F220</f>
        <v>0</v>
      </c>
      <c r="G232" s="357">
        <f>G231-G220</f>
        <v>0</v>
      </c>
      <c r="H232" s="357">
        <f>H231-H220-H221</f>
        <v>0</v>
      </c>
      <c r="I232" s="357">
        <f>I231-I220-I221</f>
        <v>0</v>
      </c>
      <c r="J232" s="357">
        <f>J231-J220-J221</f>
        <v>0</v>
      </c>
      <c r="K232" s="357">
        <f>K231-K220-K221</f>
        <v>0</v>
      </c>
      <c r="L232" s="357">
        <f>L231-L220-L221</f>
        <v>0</v>
      </c>
    </row>
    <row r="233" spans="2:12" ht="13.8" thickBot="1">
      <c r="C233" s="1108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7.25" customHeight="1" outlineLevel="1" thickTop="1" thickBot="1">
      <c r="B234" s="862"/>
      <c r="C234" s="877" t="str">
        <f>CONCATENATE("TABELA ",B235)</f>
        <v>TABELA 7</v>
      </c>
      <c r="D234" s="5"/>
      <c r="E234" s="1150" t="s">
        <v>250</v>
      </c>
      <c r="F234" s="1151"/>
      <c r="G234" s="1152"/>
      <c r="H234" s="1153" t="s">
        <v>251</v>
      </c>
      <c r="I234" s="1154"/>
      <c r="J234" s="1154"/>
      <c r="K234" s="1154"/>
      <c r="L234" s="1155"/>
    </row>
    <row r="235" spans="2:12" ht="26.4" outlineLevel="1" thickTop="1" thickBot="1">
      <c r="B235" s="878">
        <f>B195+1</f>
        <v>7</v>
      </c>
      <c r="C235" s="991" t="s">
        <v>343</v>
      </c>
      <c r="D235" s="70" t="str">
        <f>+D195</f>
        <v>j.m.</v>
      </c>
      <c r="E235" s="24">
        <f>E$7</f>
        <v>2018</v>
      </c>
      <c r="F235" s="25">
        <f t="shared" ref="F235:L235" si="58">F$7</f>
        <v>2019</v>
      </c>
      <c r="G235" s="177">
        <f t="shared" si="58"/>
        <v>2020</v>
      </c>
      <c r="H235" s="73">
        <f t="shared" si="58"/>
        <v>2021</v>
      </c>
      <c r="I235" s="29">
        <f t="shared" si="58"/>
        <v>2022</v>
      </c>
      <c r="J235" s="29">
        <f t="shared" si="58"/>
        <v>2023</v>
      </c>
      <c r="K235" s="29">
        <f t="shared" si="58"/>
        <v>2024</v>
      </c>
      <c r="L235" s="30">
        <f t="shared" si="58"/>
        <v>2025</v>
      </c>
    </row>
    <row r="236" spans="2:12" ht="12.75" customHeight="1" outlineLevel="1" thickTop="1">
      <c r="B236" s="862"/>
      <c r="C236" s="937"/>
      <c r="D236" s="429"/>
      <c r="E236" s="430"/>
      <c r="F236" s="431"/>
      <c r="G236" s="432"/>
      <c r="H236" s="258"/>
      <c r="I236" s="259"/>
      <c r="J236" s="259"/>
      <c r="K236" s="259"/>
      <c r="L236" s="260"/>
    </row>
    <row r="237" spans="2:12" outlineLevel="1">
      <c r="B237" s="862"/>
      <c r="C237" s="915" t="s">
        <v>162</v>
      </c>
      <c r="D237" s="292" t="s">
        <v>157</v>
      </c>
      <c r="E237" s="206"/>
      <c r="F237" s="208"/>
      <c r="G237" s="209"/>
      <c r="H237" s="206"/>
      <c r="I237" s="208"/>
      <c r="J237" s="208"/>
      <c r="K237" s="208"/>
      <c r="L237" s="209"/>
    </row>
    <row r="238" spans="2:12" outlineLevel="1">
      <c r="B238" s="862"/>
      <c r="C238" s="915" t="s">
        <v>175</v>
      </c>
      <c r="D238" s="292" t="s">
        <v>157</v>
      </c>
      <c r="E238" s="206"/>
      <c r="F238" s="208"/>
      <c r="G238" s="209"/>
      <c r="H238" s="206"/>
      <c r="I238" s="208"/>
      <c r="J238" s="208"/>
      <c r="K238" s="208"/>
      <c r="L238" s="209"/>
    </row>
    <row r="239" spans="2:12" outlineLevel="1">
      <c r="B239" s="862"/>
      <c r="C239" s="915" t="s">
        <v>170</v>
      </c>
      <c r="D239" s="292" t="s">
        <v>157</v>
      </c>
      <c r="E239" s="206"/>
      <c r="F239" s="208"/>
      <c r="G239" s="209"/>
      <c r="H239" s="206"/>
      <c r="I239" s="208"/>
      <c r="J239" s="208"/>
      <c r="K239" s="208"/>
      <c r="L239" s="209"/>
    </row>
    <row r="240" spans="2:12" outlineLevel="1">
      <c r="B240" s="862"/>
      <c r="C240" s="915" t="s">
        <v>171</v>
      </c>
      <c r="D240" s="292" t="s">
        <v>157</v>
      </c>
      <c r="E240" s="206"/>
      <c r="F240" s="208"/>
      <c r="G240" s="209"/>
      <c r="H240" s="206"/>
      <c r="I240" s="208"/>
      <c r="J240" s="208"/>
      <c r="K240" s="208"/>
      <c r="L240" s="209"/>
    </row>
    <row r="241" spans="2:13" outlineLevel="1">
      <c r="B241" s="862"/>
      <c r="C241" s="915" t="s">
        <v>172</v>
      </c>
      <c r="D241" s="292" t="s">
        <v>157</v>
      </c>
      <c r="E241" s="206"/>
      <c r="F241" s="208"/>
      <c r="G241" s="209"/>
      <c r="H241" s="206"/>
      <c r="I241" s="208"/>
      <c r="J241" s="208"/>
      <c r="K241" s="208"/>
      <c r="L241" s="209"/>
    </row>
    <row r="242" spans="2:13" outlineLevel="1">
      <c r="B242" s="862"/>
      <c r="C242" s="915" t="s">
        <v>173</v>
      </c>
      <c r="D242" s="292" t="s">
        <v>157</v>
      </c>
      <c r="E242" s="206"/>
      <c r="F242" s="208"/>
      <c r="G242" s="209"/>
      <c r="H242" s="206"/>
      <c r="I242" s="208"/>
      <c r="J242" s="208"/>
      <c r="K242" s="208"/>
      <c r="L242" s="209"/>
    </row>
    <row r="243" spans="2:13" outlineLevel="1">
      <c r="B243" s="862"/>
      <c r="C243" s="915" t="s">
        <v>174</v>
      </c>
      <c r="D243" s="292" t="s">
        <v>157</v>
      </c>
      <c r="E243" s="206"/>
      <c r="F243" s="208"/>
      <c r="G243" s="209"/>
      <c r="H243" s="206"/>
      <c r="I243" s="208"/>
      <c r="J243" s="208"/>
      <c r="K243" s="208"/>
      <c r="L243" s="209"/>
    </row>
    <row r="244" spans="2:13" outlineLevel="1">
      <c r="B244" s="862"/>
      <c r="C244" s="915"/>
      <c r="D244" s="5"/>
      <c r="E244" s="218"/>
      <c r="F244" s="219"/>
      <c r="G244" s="34"/>
      <c r="H244" s="77"/>
      <c r="I244" s="36"/>
      <c r="J244" s="36"/>
      <c r="K244" s="36"/>
      <c r="L244" s="37"/>
    </row>
    <row r="245" spans="2:13" ht="13.2" outlineLevel="1">
      <c r="B245" s="976"/>
      <c r="C245" s="928" t="s">
        <v>240</v>
      </c>
      <c r="D245" s="414" t="str">
        <f>+D243</f>
        <v>tys. zł</v>
      </c>
      <c r="E245" s="415">
        <f>SUM(E237:E243)</f>
        <v>0</v>
      </c>
      <c r="F245" s="416">
        <f>SUM(F237:F243)</f>
        <v>0</v>
      </c>
      <c r="G245" s="417">
        <f>SUM(G237:G243)</f>
        <v>0</v>
      </c>
      <c r="H245" s="418">
        <f>SUM(H237:H243)</f>
        <v>0</v>
      </c>
      <c r="I245" s="416">
        <f>SUM(I237:I243)</f>
        <v>0</v>
      </c>
      <c r="J245" s="416">
        <f>SUM(J237:J244)</f>
        <v>0</v>
      </c>
      <c r="K245" s="416">
        <f>SUM(K237:K244)</f>
        <v>0</v>
      </c>
      <c r="L245" s="417">
        <f>SUM(L237:L244)</f>
        <v>0</v>
      </c>
    </row>
    <row r="246" spans="2:13" ht="12" hidden="1" outlineLevel="1" thickBot="1">
      <c r="B246" s="862"/>
      <c r="D246" s="1112"/>
      <c r="E246" s="69"/>
      <c r="F246" s="69"/>
      <c r="G246" s="11"/>
      <c r="H246" s="11"/>
      <c r="I246" s="11"/>
      <c r="J246" s="11"/>
      <c r="K246" s="11"/>
      <c r="L246" s="11"/>
      <c r="M246" s="1000"/>
    </row>
    <row r="247" spans="2:13" ht="13.2" hidden="1" outlineLevel="1">
      <c r="B247" s="862"/>
      <c r="C247" s="992" t="s">
        <v>241</v>
      </c>
      <c r="D247" s="433"/>
      <c r="E247" s="434"/>
      <c r="F247" s="69"/>
      <c r="G247" s="11"/>
      <c r="H247" s="11"/>
      <c r="I247" s="11"/>
      <c r="J247" s="11"/>
      <c r="K247" s="11"/>
      <c r="L247" s="11"/>
    </row>
    <row r="248" spans="2:13" hidden="1" outlineLevel="1">
      <c r="B248" s="862"/>
      <c r="C248" s="915" t="s">
        <v>162</v>
      </c>
      <c r="D248" s="435" t="s">
        <v>152</v>
      </c>
      <c r="E248" s="436"/>
      <c r="F248" s="11"/>
      <c r="G248" s="11"/>
      <c r="H248" s="11"/>
      <c r="I248" s="11"/>
      <c r="J248" s="11"/>
      <c r="K248" s="11"/>
      <c r="L248" s="11"/>
    </row>
    <row r="249" spans="2:13" hidden="1" outlineLevel="1">
      <c r="B249" s="862"/>
      <c r="C249" s="915" t="s">
        <v>175</v>
      </c>
      <c r="D249" s="435" t="str">
        <f t="shared" ref="D249:D254" si="59">+D248</f>
        <v>%</v>
      </c>
      <c r="E249" s="436"/>
      <c r="F249" s="11"/>
      <c r="G249" s="11"/>
      <c r="H249" s="11"/>
      <c r="I249" s="11"/>
      <c r="J249" s="11"/>
      <c r="K249" s="11"/>
      <c r="L249" s="11"/>
    </row>
    <row r="250" spans="2:13" hidden="1" outlineLevel="1">
      <c r="B250" s="862"/>
      <c r="C250" s="915" t="s">
        <v>170</v>
      </c>
      <c r="D250" s="435" t="str">
        <f t="shared" si="59"/>
        <v>%</v>
      </c>
      <c r="E250" s="436"/>
      <c r="F250" s="11"/>
      <c r="G250" s="11"/>
      <c r="H250" s="11"/>
      <c r="I250" s="11"/>
      <c r="J250" s="11"/>
      <c r="K250" s="11"/>
      <c r="L250" s="11"/>
    </row>
    <row r="251" spans="2:13" hidden="1" outlineLevel="1">
      <c r="B251" s="862"/>
      <c r="C251" s="915" t="s">
        <v>171</v>
      </c>
      <c r="D251" s="435" t="str">
        <f t="shared" si="59"/>
        <v>%</v>
      </c>
      <c r="E251" s="436"/>
      <c r="F251" s="11"/>
      <c r="G251" s="11"/>
      <c r="H251" s="11"/>
      <c r="I251" s="11"/>
      <c r="J251" s="11"/>
      <c r="K251" s="11"/>
      <c r="L251" s="11"/>
    </row>
    <row r="252" spans="2:13" hidden="1" outlineLevel="1">
      <c r="B252" s="862"/>
      <c r="C252" s="915" t="s">
        <v>172</v>
      </c>
      <c r="D252" s="435" t="str">
        <f t="shared" si="59"/>
        <v>%</v>
      </c>
      <c r="E252" s="436"/>
      <c r="F252" s="11"/>
      <c r="G252" s="11"/>
      <c r="H252" s="11"/>
      <c r="I252" s="11"/>
      <c r="J252" s="11"/>
      <c r="K252" s="11"/>
      <c r="L252" s="11"/>
    </row>
    <row r="253" spans="2:13" hidden="1" outlineLevel="1">
      <c r="B253" s="862"/>
      <c r="C253" s="915" t="s">
        <v>173</v>
      </c>
      <c r="D253" s="435" t="str">
        <f t="shared" si="59"/>
        <v>%</v>
      </c>
      <c r="E253" s="436"/>
      <c r="F253" s="11"/>
      <c r="G253" s="11"/>
      <c r="H253" s="11"/>
      <c r="I253" s="11"/>
      <c r="J253" s="11"/>
      <c r="K253" s="11"/>
      <c r="L253" s="11"/>
    </row>
    <row r="254" spans="2:13" ht="12" hidden="1" outlineLevel="1" thickBot="1">
      <c r="B254" s="862"/>
      <c r="C254" s="993" t="s">
        <v>174</v>
      </c>
      <c r="D254" s="435" t="str">
        <f t="shared" si="59"/>
        <v>%</v>
      </c>
      <c r="E254" s="436"/>
      <c r="F254" s="11"/>
      <c r="G254" s="11"/>
      <c r="H254" s="11"/>
      <c r="I254" s="11"/>
      <c r="J254" s="11"/>
      <c r="K254" s="11"/>
      <c r="L254" s="11"/>
    </row>
    <row r="255" spans="2:13" ht="18.75" customHeight="1" outlineLevel="1" thickBot="1">
      <c r="B255" s="862"/>
      <c r="C255" s="1111"/>
      <c r="D255" s="1002"/>
      <c r="E255" s="1003"/>
      <c r="F255" s="1003"/>
      <c r="G255" s="69"/>
      <c r="H255" s="69"/>
      <c r="I255" s="69"/>
      <c r="J255" s="69"/>
      <c r="K255" s="69"/>
      <c r="L255" s="69"/>
      <c r="M255" s="1000"/>
    </row>
    <row r="256" spans="2:13" ht="23.25" customHeight="1" outlineLevel="1" thickTop="1" thickBot="1">
      <c r="B256" s="862"/>
      <c r="C256" s="930" t="s">
        <v>242</v>
      </c>
      <c r="D256" s="438"/>
      <c r="E256" s="439"/>
      <c r="F256" s="440"/>
      <c r="G256" s="441">
        <f t="shared" ref="G256:L256" si="60">G235</f>
        <v>2020</v>
      </c>
      <c r="H256" s="442">
        <f t="shared" si="60"/>
        <v>2021</v>
      </c>
      <c r="I256" s="443">
        <f t="shared" si="60"/>
        <v>2022</v>
      </c>
      <c r="J256" s="443">
        <f t="shared" si="60"/>
        <v>2023</v>
      </c>
      <c r="K256" s="443">
        <f t="shared" si="60"/>
        <v>2024</v>
      </c>
      <c r="L256" s="444">
        <f t="shared" si="60"/>
        <v>2025</v>
      </c>
    </row>
    <row r="257" spans="2:12" outlineLevel="1">
      <c r="B257" s="862"/>
      <c r="C257" s="989" t="str">
        <f>+C237</f>
        <v>Wartości niematerialne i prawne</v>
      </c>
      <c r="D257" s="425" t="s">
        <v>157</v>
      </c>
      <c r="E257" s="445" t="s">
        <v>311</v>
      </c>
      <c r="F257" s="446" t="s">
        <v>311</v>
      </c>
      <c r="G257" s="34">
        <f>G387</f>
        <v>0</v>
      </c>
      <c r="H257" s="206"/>
      <c r="I257" s="208"/>
      <c r="J257" s="208"/>
      <c r="K257" s="208"/>
      <c r="L257" s="209"/>
    </row>
    <row r="258" spans="2:12" outlineLevel="1">
      <c r="B258" s="862"/>
      <c r="C258" s="915" t="str">
        <f t="shared" ref="C258:C263" si="61">+C238</f>
        <v>Grunty</v>
      </c>
      <c r="D258" s="292" t="s">
        <v>157</v>
      </c>
      <c r="E258" s="445" t="s">
        <v>311</v>
      </c>
      <c r="F258" s="446" t="s">
        <v>311</v>
      </c>
      <c r="G258" s="34">
        <f t="shared" ref="G258" si="62">G390</f>
        <v>0</v>
      </c>
      <c r="H258" s="206"/>
      <c r="I258" s="208"/>
      <c r="J258" s="208"/>
      <c r="K258" s="208"/>
      <c r="L258" s="209"/>
    </row>
    <row r="259" spans="2:12" outlineLevel="1">
      <c r="B259" s="862"/>
      <c r="C259" s="915" t="str">
        <f t="shared" si="61"/>
        <v>Budynki</v>
      </c>
      <c r="D259" s="292" t="s">
        <v>157</v>
      </c>
      <c r="E259" s="445" t="s">
        <v>311</v>
      </c>
      <c r="F259" s="446" t="s">
        <v>311</v>
      </c>
      <c r="G259" s="34"/>
      <c r="H259" s="206"/>
      <c r="I259" s="208"/>
      <c r="J259" s="208"/>
      <c r="K259" s="208"/>
      <c r="L259" s="209"/>
    </row>
    <row r="260" spans="2:12" outlineLevel="1">
      <c r="B260" s="862"/>
      <c r="C260" s="915" t="str">
        <f t="shared" si="61"/>
        <v>Budowle</v>
      </c>
      <c r="D260" s="292" t="s">
        <v>157</v>
      </c>
      <c r="E260" s="445" t="s">
        <v>311</v>
      </c>
      <c r="F260" s="446" t="s">
        <v>311</v>
      </c>
      <c r="G260" s="34"/>
      <c r="H260" s="206"/>
      <c r="I260" s="208"/>
      <c r="J260" s="208"/>
      <c r="K260" s="208"/>
      <c r="L260" s="209"/>
    </row>
    <row r="261" spans="2:12" outlineLevel="1">
      <c r="B261" s="862"/>
      <c r="C261" s="915" t="str">
        <f t="shared" si="61"/>
        <v>Urządzenia techniczne i maszyny</v>
      </c>
      <c r="D261" s="292" t="s">
        <v>157</v>
      </c>
      <c r="E261" s="445" t="s">
        <v>311</v>
      </c>
      <c r="F261" s="446" t="s">
        <v>311</v>
      </c>
      <c r="G261" s="34">
        <f>G392</f>
        <v>0</v>
      </c>
      <c r="H261" s="206"/>
      <c r="I261" s="208"/>
      <c r="J261" s="208"/>
      <c r="K261" s="208"/>
      <c r="L261" s="209"/>
    </row>
    <row r="262" spans="2:12" outlineLevel="1">
      <c r="B262" s="862"/>
      <c r="C262" s="915" t="str">
        <f t="shared" si="61"/>
        <v>Środki transportu</v>
      </c>
      <c r="D262" s="292" t="s">
        <v>157</v>
      </c>
      <c r="E262" s="445" t="s">
        <v>311</v>
      </c>
      <c r="F262" s="446" t="s">
        <v>311</v>
      </c>
      <c r="G262" s="34">
        <f>G393</f>
        <v>0</v>
      </c>
      <c r="H262" s="206"/>
      <c r="I262" s="208"/>
      <c r="J262" s="208"/>
      <c r="K262" s="208"/>
      <c r="L262" s="209"/>
    </row>
    <row r="263" spans="2:12" outlineLevel="1">
      <c r="B263" s="862"/>
      <c r="C263" s="915" t="str">
        <f t="shared" si="61"/>
        <v>Inne środki trwałe</v>
      </c>
      <c r="D263" s="292" t="s">
        <v>157</v>
      </c>
      <c r="E263" s="445" t="s">
        <v>311</v>
      </c>
      <c r="F263" s="446" t="s">
        <v>311</v>
      </c>
      <c r="G263" s="34">
        <f>G394</f>
        <v>0</v>
      </c>
      <c r="H263" s="206"/>
      <c r="I263" s="208"/>
      <c r="J263" s="208"/>
      <c r="K263" s="208"/>
      <c r="L263" s="209"/>
    </row>
    <row r="264" spans="2:12" outlineLevel="1">
      <c r="B264" s="862"/>
      <c r="C264" s="915"/>
      <c r="D264" s="5"/>
      <c r="E264" s="447"/>
      <c r="F264" s="219"/>
      <c r="G264" s="34"/>
      <c r="H264" s="77"/>
      <c r="I264" s="36"/>
      <c r="J264" s="36"/>
      <c r="K264" s="36"/>
      <c r="L264" s="37"/>
    </row>
    <row r="265" spans="2:12" ht="13.8" outlineLevel="1" thickBot="1">
      <c r="B265" s="976"/>
      <c r="C265" s="994" t="s">
        <v>243</v>
      </c>
      <c r="D265" s="995" t="s">
        <v>157</v>
      </c>
      <c r="E265" s="996">
        <f>SUM(E257:E263)</f>
        <v>0</v>
      </c>
      <c r="F265" s="997">
        <f>SUM(F257:F263)</f>
        <v>0</v>
      </c>
      <c r="G265" s="998">
        <f>SUM(G257:G263)</f>
        <v>0</v>
      </c>
      <c r="H265" s="999">
        <f>SUM(H257:H263)</f>
        <v>0</v>
      </c>
      <c r="I265" s="997">
        <f>SUM(I257:I263)</f>
        <v>0</v>
      </c>
      <c r="J265" s="997">
        <f>SUM(J257:J264)</f>
        <v>0</v>
      </c>
      <c r="K265" s="997">
        <f>SUM(K257:K264)</f>
        <v>0</v>
      </c>
      <c r="L265" s="998">
        <f>SUM(L257:L264)</f>
        <v>0</v>
      </c>
    </row>
    <row r="266" spans="2:12" ht="12" outlineLevel="1" thickTop="1">
      <c r="D266" s="5"/>
      <c r="E266" s="69"/>
      <c r="F266" s="69"/>
      <c r="G266" s="11"/>
      <c r="H266" s="11"/>
      <c r="I266" s="11"/>
      <c r="J266" s="11"/>
      <c r="K266" s="11"/>
      <c r="L266" s="11"/>
    </row>
    <row r="267" spans="2:12" outlineLevel="1">
      <c r="D267" s="5"/>
      <c r="E267" s="69"/>
      <c r="F267" s="69"/>
      <c r="G267" s="11"/>
      <c r="H267" s="11"/>
      <c r="I267" s="11"/>
      <c r="J267" s="11"/>
      <c r="K267" s="11"/>
      <c r="L267" s="11"/>
    </row>
    <row r="268" spans="2:12" ht="16.2" outlineLevel="1" thickBot="1">
      <c r="C268" s="1004"/>
      <c r="D268" s="448" t="s">
        <v>206</v>
      </c>
      <c r="E268" s="449">
        <v>0</v>
      </c>
      <c r="F268" s="449">
        <f>1+E268</f>
        <v>1</v>
      </c>
      <c r="G268" s="449">
        <f t="shared" ref="G268:L268" si="63">1+F268</f>
        <v>2</v>
      </c>
      <c r="H268" s="449">
        <f t="shared" si="63"/>
        <v>3</v>
      </c>
      <c r="I268" s="449">
        <f t="shared" si="63"/>
        <v>4</v>
      </c>
      <c r="J268" s="449">
        <f t="shared" si="63"/>
        <v>5</v>
      </c>
      <c r="K268" s="449">
        <f t="shared" si="63"/>
        <v>6</v>
      </c>
      <c r="L268" s="449">
        <f t="shared" si="63"/>
        <v>7</v>
      </c>
    </row>
    <row r="269" spans="2:12" ht="17.25" customHeight="1" outlineLevel="1" thickTop="1" thickBot="1">
      <c r="B269" s="862"/>
      <c r="C269" s="437" t="str">
        <f>CONCATENATE("TABELA ",B270)</f>
        <v>TABELA 8</v>
      </c>
      <c r="D269" s="1007"/>
      <c r="E269" s="1150" t="s">
        <v>250</v>
      </c>
      <c r="F269" s="1151"/>
      <c r="G269" s="1152"/>
      <c r="H269" s="1153" t="s">
        <v>251</v>
      </c>
      <c r="I269" s="1154"/>
      <c r="J269" s="1154"/>
      <c r="K269" s="1154"/>
      <c r="L269" s="1155"/>
    </row>
    <row r="270" spans="2:12" ht="26.4" outlineLevel="1" thickTop="1" thickBot="1">
      <c r="B270" s="878">
        <f>B235+1</f>
        <v>8</v>
      </c>
      <c r="C270" s="931" t="s">
        <v>344</v>
      </c>
      <c r="D270" s="1006" t="str">
        <f>+D195</f>
        <v>j.m.</v>
      </c>
      <c r="E270" s="24">
        <f>E$7</f>
        <v>2018</v>
      </c>
      <c r="F270" s="25">
        <f t="shared" ref="F270:L270" si="64">F$7</f>
        <v>2019</v>
      </c>
      <c r="G270" s="177">
        <f t="shared" si="64"/>
        <v>2020</v>
      </c>
      <c r="H270" s="73">
        <f t="shared" si="64"/>
        <v>2021</v>
      </c>
      <c r="I270" s="29">
        <f t="shared" si="64"/>
        <v>2022</v>
      </c>
      <c r="J270" s="29">
        <f t="shared" si="64"/>
        <v>2023</v>
      </c>
      <c r="K270" s="29">
        <f t="shared" si="64"/>
        <v>2024</v>
      </c>
      <c r="L270" s="30">
        <f t="shared" si="64"/>
        <v>2025</v>
      </c>
    </row>
    <row r="271" spans="2:12" ht="12.6" outlineLevel="1" thickTop="1" thickBot="1">
      <c r="B271" s="862"/>
      <c r="C271" s="915"/>
      <c r="D271" s="5"/>
      <c r="E271" s="342"/>
      <c r="F271" s="343"/>
      <c r="G271" s="344"/>
      <c r="H271" s="317"/>
      <c r="I271" s="318"/>
      <c r="J271" s="318"/>
      <c r="K271" s="318"/>
      <c r="L271" s="319"/>
    </row>
    <row r="272" spans="2:12" outlineLevel="1">
      <c r="B272" s="862"/>
      <c r="C272" s="989" t="s">
        <v>162</v>
      </c>
      <c r="D272" s="425" t="s">
        <v>157</v>
      </c>
      <c r="E272" s="450">
        <f>+E237+E223</f>
        <v>0</v>
      </c>
      <c r="F272" s="451">
        <f t="shared" ref="E272:G278" si="65">+F237+F223</f>
        <v>0</v>
      </c>
      <c r="G272" s="452">
        <f t="shared" si="65"/>
        <v>0</v>
      </c>
      <c r="H272" s="453">
        <f t="shared" ref="H272:L278" si="66">+H237+H223</f>
        <v>0</v>
      </c>
      <c r="I272" s="454">
        <f>+I237+I223</f>
        <v>0</v>
      </c>
      <c r="J272" s="454">
        <f t="shared" si="66"/>
        <v>0</v>
      </c>
      <c r="K272" s="454">
        <f t="shared" si="66"/>
        <v>0</v>
      </c>
      <c r="L272" s="455">
        <f t="shared" si="66"/>
        <v>0</v>
      </c>
    </row>
    <row r="273" spans="1:13" outlineLevel="1">
      <c r="B273" s="862"/>
      <c r="C273" s="915" t="s">
        <v>175</v>
      </c>
      <c r="D273" s="292" t="s">
        <v>157</v>
      </c>
      <c r="E273" s="218">
        <f t="shared" si="65"/>
        <v>0</v>
      </c>
      <c r="F273" s="219">
        <f t="shared" si="65"/>
        <v>0</v>
      </c>
      <c r="G273" s="34">
        <f t="shared" si="65"/>
        <v>0</v>
      </c>
      <c r="H273" s="77">
        <f t="shared" si="66"/>
        <v>0</v>
      </c>
      <c r="I273" s="36">
        <f t="shared" si="66"/>
        <v>0</v>
      </c>
      <c r="J273" s="36">
        <f t="shared" si="66"/>
        <v>0</v>
      </c>
      <c r="K273" s="36">
        <f t="shared" si="66"/>
        <v>0</v>
      </c>
      <c r="L273" s="37">
        <f t="shared" si="66"/>
        <v>0</v>
      </c>
    </row>
    <row r="274" spans="1:13" outlineLevel="1">
      <c r="B274" s="862"/>
      <c r="C274" s="915" t="s">
        <v>170</v>
      </c>
      <c r="D274" s="292" t="s">
        <v>157</v>
      </c>
      <c r="E274" s="218">
        <f t="shared" si="65"/>
        <v>0</v>
      </c>
      <c r="F274" s="219">
        <f t="shared" si="65"/>
        <v>0</v>
      </c>
      <c r="G274" s="34">
        <f t="shared" si="65"/>
        <v>0</v>
      </c>
      <c r="H274" s="77">
        <f t="shared" si="66"/>
        <v>0</v>
      </c>
      <c r="I274" s="36">
        <f t="shared" si="66"/>
        <v>0</v>
      </c>
      <c r="J274" s="36">
        <f t="shared" si="66"/>
        <v>0</v>
      </c>
      <c r="K274" s="36">
        <f t="shared" si="66"/>
        <v>0</v>
      </c>
      <c r="L274" s="37">
        <f t="shared" si="66"/>
        <v>0</v>
      </c>
    </row>
    <row r="275" spans="1:13" outlineLevel="1">
      <c r="B275" s="862"/>
      <c r="C275" s="915" t="s">
        <v>171</v>
      </c>
      <c r="D275" s="292" t="s">
        <v>157</v>
      </c>
      <c r="E275" s="218">
        <f t="shared" si="65"/>
        <v>0</v>
      </c>
      <c r="F275" s="219">
        <f t="shared" si="65"/>
        <v>0</v>
      </c>
      <c r="G275" s="34">
        <f t="shared" si="65"/>
        <v>0</v>
      </c>
      <c r="H275" s="77">
        <f t="shared" si="66"/>
        <v>0</v>
      </c>
      <c r="I275" s="36">
        <f t="shared" si="66"/>
        <v>0</v>
      </c>
      <c r="J275" s="36">
        <f t="shared" si="66"/>
        <v>0</v>
      </c>
      <c r="K275" s="36">
        <f t="shared" si="66"/>
        <v>0</v>
      </c>
      <c r="L275" s="37">
        <f t="shared" si="66"/>
        <v>0</v>
      </c>
    </row>
    <row r="276" spans="1:13" outlineLevel="1">
      <c r="B276" s="862"/>
      <c r="C276" s="915" t="s">
        <v>172</v>
      </c>
      <c r="D276" s="292" t="s">
        <v>157</v>
      </c>
      <c r="E276" s="218">
        <f t="shared" si="65"/>
        <v>0</v>
      </c>
      <c r="F276" s="219">
        <f t="shared" si="65"/>
        <v>0</v>
      </c>
      <c r="G276" s="34">
        <f t="shared" si="65"/>
        <v>0</v>
      </c>
      <c r="H276" s="77">
        <f t="shared" si="66"/>
        <v>0</v>
      </c>
      <c r="I276" s="36">
        <f t="shared" si="66"/>
        <v>0</v>
      </c>
      <c r="J276" s="36">
        <f t="shared" si="66"/>
        <v>0</v>
      </c>
      <c r="K276" s="36">
        <f t="shared" si="66"/>
        <v>0</v>
      </c>
      <c r="L276" s="37">
        <f t="shared" si="66"/>
        <v>0</v>
      </c>
    </row>
    <row r="277" spans="1:13" outlineLevel="1">
      <c r="B277" s="862"/>
      <c r="C277" s="915" t="s">
        <v>173</v>
      </c>
      <c r="D277" s="292" t="s">
        <v>157</v>
      </c>
      <c r="E277" s="218">
        <f t="shared" si="65"/>
        <v>0</v>
      </c>
      <c r="F277" s="219">
        <f t="shared" si="65"/>
        <v>0</v>
      </c>
      <c r="G277" s="34">
        <f t="shared" si="65"/>
        <v>0</v>
      </c>
      <c r="H277" s="77">
        <f t="shared" si="66"/>
        <v>0</v>
      </c>
      <c r="I277" s="36">
        <f t="shared" si="66"/>
        <v>0</v>
      </c>
      <c r="J277" s="36">
        <f t="shared" si="66"/>
        <v>0</v>
      </c>
      <c r="K277" s="36">
        <f t="shared" si="66"/>
        <v>0</v>
      </c>
      <c r="L277" s="37">
        <f t="shared" si="66"/>
        <v>0</v>
      </c>
    </row>
    <row r="278" spans="1:13" outlineLevel="1">
      <c r="B278" s="862"/>
      <c r="C278" s="915" t="s">
        <v>174</v>
      </c>
      <c r="D278" s="292" t="s">
        <v>157</v>
      </c>
      <c r="E278" s="218">
        <f t="shared" si="65"/>
        <v>0</v>
      </c>
      <c r="F278" s="219">
        <f t="shared" si="65"/>
        <v>0</v>
      </c>
      <c r="G278" s="34">
        <f t="shared" si="65"/>
        <v>0</v>
      </c>
      <c r="H278" s="77">
        <f t="shared" si="66"/>
        <v>0</v>
      </c>
      <c r="I278" s="36">
        <f t="shared" si="66"/>
        <v>0</v>
      </c>
      <c r="J278" s="36">
        <f t="shared" si="66"/>
        <v>0</v>
      </c>
      <c r="K278" s="36">
        <f t="shared" si="66"/>
        <v>0</v>
      </c>
      <c r="L278" s="37">
        <f t="shared" si="66"/>
        <v>0</v>
      </c>
    </row>
    <row r="279" spans="1:13" outlineLevel="1">
      <c r="B279" s="862"/>
      <c r="C279" s="915"/>
      <c r="D279" s="292" t="s">
        <v>157</v>
      </c>
      <c r="E279" s="218"/>
      <c r="F279" s="219"/>
      <c r="G279" s="34"/>
      <c r="H279" s="77"/>
      <c r="I279" s="36"/>
      <c r="J279" s="36"/>
      <c r="K279" s="36"/>
      <c r="L279" s="37"/>
    </row>
    <row r="280" spans="1:13" ht="13.8" outlineLevel="1" thickBot="1">
      <c r="B280" s="976"/>
      <c r="C280" s="994" t="s">
        <v>176</v>
      </c>
      <c r="D280" s="995" t="s">
        <v>157</v>
      </c>
      <c r="E280" s="1005">
        <f>SUM(E272:E278)</f>
        <v>0</v>
      </c>
      <c r="F280" s="997">
        <f>SUM(F272:F278)</f>
        <v>0</v>
      </c>
      <c r="G280" s="998">
        <f>SUM(G272:G278)</f>
        <v>0</v>
      </c>
      <c r="H280" s="999">
        <f>SUM(H272:H278)</f>
        <v>0</v>
      </c>
      <c r="I280" s="997">
        <f>SUM(I272:I278)</f>
        <v>0</v>
      </c>
      <c r="J280" s="997">
        <f>SUM(J272:J279)</f>
        <v>0</v>
      </c>
      <c r="K280" s="997">
        <f>SUM(K272:K279)</f>
        <v>0</v>
      </c>
      <c r="L280" s="998">
        <f>SUM(L272:L279)</f>
        <v>0</v>
      </c>
    </row>
    <row r="281" spans="1:13" s="174" customFormat="1" ht="13.8" outlineLevel="1" thickTop="1">
      <c r="C281" s="175"/>
      <c r="D281" s="456" t="s">
        <v>131</v>
      </c>
      <c r="E281" s="357">
        <f>+E280-E245-E231</f>
        <v>0</v>
      </c>
      <c r="F281" s="357">
        <f t="shared" ref="F281:L281" si="67">+F280-F245-F231</f>
        <v>0</v>
      </c>
      <c r="G281" s="357">
        <f t="shared" si="67"/>
        <v>0</v>
      </c>
      <c r="H281" s="357">
        <f t="shared" si="67"/>
        <v>0</v>
      </c>
      <c r="I281" s="357">
        <f t="shared" si="67"/>
        <v>0</v>
      </c>
      <c r="J281" s="357">
        <f t="shared" si="67"/>
        <v>0</v>
      </c>
      <c r="K281" s="357">
        <f t="shared" si="67"/>
        <v>0</v>
      </c>
      <c r="L281" s="357">
        <f t="shared" si="67"/>
        <v>0</v>
      </c>
      <c r="M281" s="457"/>
    </row>
    <row r="282" spans="1:13">
      <c r="D282" s="5"/>
      <c r="E282" s="69"/>
      <c r="F282" s="69"/>
      <c r="G282" s="11"/>
      <c r="H282" s="11"/>
      <c r="I282" s="11"/>
      <c r="J282" s="11"/>
      <c r="K282" s="11"/>
      <c r="L282" s="11"/>
    </row>
    <row r="283" spans="1:13" s="457" customFormat="1" ht="13.8" thickBot="1">
      <c r="C283" s="458"/>
      <c r="D283" s="458"/>
      <c r="E283" s="459"/>
      <c r="F283" s="459"/>
      <c r="G283" s="459"/>
      <c r="H283" s="459"/>
      <c r="I283" s="459"/>
      <c r="J283" s="459"/>
      <c r="K283" s="459"/>
      <c r="L283" s="459"/>
    </row>
    <row r="284" spans="1:13" ht="16.2" thickTop="1" thickBot="1">
      <c r="A284" s="424">
        <v>2</v>
      </c>
      <c r="B284" s="424">
        <f>B270+1</f>
        <v>9</v>
      </c>
      <c r="C284" s="932" t="str">
        <f>CONCATENATE("TABELA ",B284)</f>
        <v>TABELA 9</v>
      </c>
      <c r="D284" s="460"/>
      <c r="E284" s="1150" t="s">
        <v>250</v>
      </c>
      <c r="F284" s="1151"/>
      <c r="G284" s="1152"/>
      <c r="H284" s="1153" t="s">
        <v>251</v>
      </c>
      <c r="I284" s="1154"/>
      <c r="J284" s="1154"/>
      <c r="K284" s="1154"/>
      <c r="L284" s="1155"/>
    </row>
    <row r="285" spans="1:13" ht="16.2" thickTop="1" thickBot="1">
      <c r="A285" s="424"/>
      <c r="C285" s="933" t="s">
        <v>291</v>
      </c>
      <c r="D285" s="461" t="s">
        <v>151</v>
      </c>
      <c r="E285" s="24">
        <f>E$7</f>
        <v>2018</v>
      </c>
      <c r="F285" s="25">
        <f t="shared" ref="F285:L285" si="68">F$7</f>
        <v>2019</v>
      </c>
      <c r="G285" s="177">
        <f t="shared" si="68"/>
        <v>2020</v>
      </c>
      <c r="H285" s="73">
        <f t="shared" si="68"/>
        <v>2021</v>
      </c>
      <c r="I285" s="29">
        <f t="shared" si="68"/>
        <v>2022</v>
      </c>
      <c r="J285" s="29">
        <f t="shared" si="68"/>
        <v>2023</v>
      </c>
      <c r="K285" s="29">
        <f t="shared" si="68"/>
        <v>2024</v>
      </c>
      <c r="L285" s="30">
        <f t="shared" si="68"/>
        <v>2025</v>
      </c>
    </row>
    <row r="286" spans="1:13" s="457" customFormat="1" ht="13.8" thickTop="1">
      <c r="A286" s="462"/>
      <c r="C286" s="935"/>
      <c r="D286" s="507"/>
      <c r="E286" s="1008"/>
      <c r="F286" s="1009"/>
      <c r="G286" s="1010"/>
      <c r="H286" s="1011"/>
      <c r="I286" s="1012"/>
      <c r="J286" s="1012"/>
      <c r="K286" s="1012"/>
      <c r="L286" s="1013"/>
    </row>
    <row r="287" spans="1:13" s="457" customFormat="1" ht="13.2">
      <c r="A287" s="462"/>
      <c r="C287" s="959" t="s">
        <v>263</v>
      </c>
      <c r="D287" s="469"/>
      <c r="E287" s="470"/>
      <c r="F287" s="471"/>
      <c r="G287" s="472"/>
      <c r="H287" s="473"/>
      <c r="I287" s="471"/>
      <c r="J287" s="471"/>
      <c r="K287" s="471"/>
      <c r="L287" s="472"/>
    </row>
    <row r="288" spans="1:13" s="457" customFormat="1" ht="13.2">
      <c r="A288" s="462"/>
      <c r="C288" s="1014"/>
      <c r="D288" s="1015"/>
      <c r="E288" s="463"/>
      <c r="F288" s="464"/>
      <c r="G288" s="465"/>
      <c r="H288" s="466"/>
      <c r="I288" s="467"/>
      <c r="J288" s="467"/>
      <c r="K288" s="467"/>
      <c r="L288" s="468"/>
    </row>
    <row r="289" spans="1:12" s="474" customFormat="1" ht="13.2">
      <c r="C289" s="1016" t="s">
        <v>262</v>
      </c>
      <c r="D289" s="1017" t="s">
        <v>157</v>
      </c>
      <c r="E289" s="475"/>
      <c r="F289" s="476"/>
      <c r="G289" s="477"/>
      <c r="H289" s="475"/>
      <c r="I289" s="476"/>
      <c r="J289" s="476"/>
      <c r="K289" s="476"/>
      <c r="L289" s="478"/>
    </row>
    <row r="290" spans="1:12" s="474" customFormat="1" ht="13.2">
      <c r="C290" s="1018" t="s">
        <v>264</v>
      </c>
      <c r="D290" s="479" t="s">
        <v>157</v>
      </c>
      <c r="E290" s="475"/>
      <c r="F290" s="476"/>
      <c r="G290" s="477"/>
      <c r="H290" s="475"/>
      <c r="I290" s="476"/>
      <c r="J290" s="476"/>
      <c r="K290" s="476"/>
      <c r="L290" s="478"/>
    </row>
    <row r="291" spans="1:12" s="457" customFormat="1" ht="13.2">
      <c r="A291" s="462"/>
      <c r="C291" s="1014" t="s">
        <v>269</v>
      </c>
      <c r="D291" s="1019" t="s">
        <v>157</v>
      </c>
      <c r="E291" s="480">
        <f>+E289-E290</f>
        <v>0</v>
      </c>
      <c r="F291" s="481">
        <f t="shared" ref="F291:L291" si="69">+E291+F289-F290</f>
        <v>0</v>
      </c>
      <c r="G291" s="482">
        <f t="shared" si="69"/>
        <v>0</v>
      </c>
      <c r="H291" s="483">
        <f t="shared" si="69"/>
        <v>0</v>
      </c>
      <c r="I291" s="484">
        <f t="shared" si="69"/>
        <v>0</v>
      </c>
      <c r="J291" s="484">
        <f t="shared" si="69"/>
        <v>0</v>
      </c>
      <c r="K291" s="484">
        <f t="shared" si="69"/>
        <v>0</v>
      </c>
      <c r="L291" s="485">
        <f t="shared" si="69"/>
        <v>0</v>
      </c>
    </row>
    <row r="292" spans="1:12" s="474" customFormat="1" ht="13.2">
      <c r="C292" s="1016" t="s">
        <v>119</v>
      </c>
      <c r="D292" s="1017" t="s">
        <v>157</v>
      </c>
      <c r="E292" s="475"/>
      <c r="F292" s="476"/>
      <c r="G292" s="477"/>
      <c r="H292" s="486"/>
      <c r="I292" s="487"/>
      <c r="J292" s="487"/>
      <c r="K292" s="487"/>
      <c r="L292" s="488"/>
    </row>
    <row r="293" spans="1:12" s="457" customFormat="1" ht="5.25" customHeight="1">
      <c r="A293" s="462"/>
      <c r="C293" s="1014"/>
      <c r="D293" s="1020"/>
      <c r="E293" s="463"/>
      <c r="F293" s="464"/>
      <c r="G293" s="465"/>
      <c r="H293" s="466"/>
      <c r="I293" s="467"/>
      <c r="J293" s="467"/>
      <c r="K293" s="467"/>
      <c r="L293" s="468"/>
    </row>
    <row r="294" spans="1:12" s="457" customFormat="1" ht="13.2">
      <c r="A294" s="489">
        <v>1.4999999999999999E-2</v>
      </c>
      <c r="B294" s="490"/>
      <c r="C294" s="1014"/>
      <c r="D294" s="1015"/>
      <c r="E294" s="491"/>
      <c r="F294" s="492"/>
      <c r="G294" s="493"/>
      <c r="H294" s="494"/>
      <c r="I294" s="495"/>
      <c r="J294" s="495"/>
      <c r="K294" s="495"/>
      <c r="L294" s="496"/>
    </row>
    <row r="295" spans="1:12" s="457" customFormat="1" ht="13.2">
      <c r="A295" s="462"/>
      <c r="C295" s="1014" t="s">
        <v>265</v>
      </c>
      <c r="D295" s="1019" t="s">
        <v>157</v>
      </c>
      <c r="E295" s="497"/>
      <c r="F295" s="498"/>
      <c r="G295" s="499"/>
      <c r="H295" s="497"/>
      <c r="I295" s="500"/>
      <c r="J295" s="500"/>
      <c r="K295" s="500"/>
      <c r="L295" s="501"/>
    </row>
    <row r="296" spans="1:12" s="457" customFormat="1" ht="13.2">
      <c r="A296" s="462"/>
      <c r="C296" s="1014" t="s">
        <v>302</v>
      </c>
      <c r="D296" s="1015"/>
      <c r="E296" s="494"/>
      <c r="F296" s="495"/>
      <c r="G296" s="502"/>
      <c r="H296" s="503"/>
      <c r="I296" s="504"/>
      <c r="J296" s="504"/>
      <c r="K296" s="504"/>
      <c r="L296" s="505"/>
    </row>
    <row r="297" spans="1:12" s="457" customFormat="1" ht="13.8" thickBot="1">
      <c r="A297" s="462"/>
      <c r="C297" s="1014"/>
      <c r="D297" s="1015"/>
      <c r="E297" s="503"/>
      <c r="F297" s="504"/>
      <c r="G297" s="506"/>
      <c r="H297" s="503"/>
      <c r="I297" s="504"/>
      <c r="J297" s="504"/>
      <c r="K297" s="504"/>
      <c r="L297" s="505"/>
    </row>
    <row r="298" spans="1:12" s="457" customFormat="1" ht="27" thickTop="1">
      <c r="A298" s="462"/>
      <c r="C298" s="935" t="s">
        <v>303</v>
      </c>
      <c r="D298" s="1019" t="s">
        <v>157</v>
      </c>
      <c r="E298" s="508"/>
      <c r="F298" s="509"/>
      <c r="G298" s="510"/>
      <c r="H298" s="511"/>
      <c r="I298" s="512"/>
      <c r="J298" s="512"/>
      <c r="K298" s="512"/>
      <c r="L298" s="513"/>
    </row>
    <row r="299" spans="1:12" s="457" customFormat="1" ht="27" thickBot="1">
      <c r="A299" s="462"/>
      <c r="C299" s="936" t="s">
        <v>304</v>
      </c>
      <c r="D299" s="514"/>
      <c r="E299" s="515">
        <f t="shared" ref="E299:L299" si="70">E295-E298</f>
        <v>0</v>
      </c>
      <c r="F299" s="516">
        <f t="shared" si="70"/>
        <v>0</v>
      </c>
      <c r="G299" s="517">
        <f t="shared" si="70"/>
        <v>0</v>
      </c>
      <c r="H299" s="518">
        <f t="shared" si="70"/>
        <v>0</v>
      </c>
      <c r="I299" s="519">
        <f t="shared" si="70"/>
        <v>0</v>
      </c>
      <c r="J299" s="519">
        <f t="shared" si="70"/>
        <v>0</v>
      </c>
      <c r="K299" s="519">
        <f t="shared" si="70"/>
        <v>0</v>
      </c>
      <c r="L299" s="520">
        <f t="shared" si="70"/>
        <v>0</v>
      </c>
    </row>
    <row r="300" spans="1:12" s="457" customFormat="1" ht="13.8" thickTop="1">
      <c r="A300" s="462"/>
      <c r="C300" s="1014"/>
      <c r="D300" s="1015"/>
      <c r="E300" s="480"/>
      <c r="F300" s="521"/>
      <c r="G300" s="522"/>
      <c r="H300" s="483"/>
      <c r="I300" s="484"/>
      <c r="J300" s="484"/>
      <c r="K300" s="484"/>
      <c r="L300" s="485"/>
    </row>
    <row r="301" spans="1:12" s="457" customFormat="1" ht="7.5" customHeight="1">
      <c r="A301" s="462"/>
      <c r="C301" s="1014"/>
      <c r="D301" s="1020"/>
      <c r="E301" s="463"/>
      <c r="F301" s="464"/>
      <c r="G301" s="465"/>
      <c r="H301" s="466"/>
      <c r="I301" s="467"/>
      <c r="J301" s="467"/>
      <c r="K301" s="467"/>
      <c r="L301" s="468"/>
    </row>
    <row r="302" spans="1:12" s="457" customFormat="1" ht="13.2">
      <c r="A302" s="462"/>
      <c r="C302" s="959" t="s">
        <v>266</v>
      </c>
      <c r="D302" s="469"/>
      <c r="E302" s="470"/>
      <c r="F302" s="471"/>
      <c r="G302" s="472"/>
      <c r="H302" s="473"/>
      <c r="I302" s="471"/>
      <c r="J302" s="471"/>
      <c r="K302" s="471"/>
      <c r="L302" s="472"/>
    </row>
    <row r="303" spans="1:12" s="457" customFormat="1" ht="7.5" customHeight="1">
      <c r="A303" s="462"/>
      <c r="C303" s="1014"/>
      <c r="D303" s="1015"/>
      <c r="E303" s="463"/>
      <c r="F303" s="464"/>
      <c r="G303" s="465"/>
      <c r="H303" s="466"/>
      <c r="I303" s="467"/>
      <c r="J303" s="467"/>
      <c r="K303" s="467"/>
      <c r="L303" s="468"/>
    </row>
    <row r="304" spans="1:12" s="474" customFormat="1" ht="13.2">
      <c r="C304" s="1016" t="s">
        <v>267</v>
      </c>
      <c r="D304" s="1019" t="s">
        <v>157</v>
      </c>
      <c r="E304" s="475"/>
      <c r="F304" s="476"/>
      <c r="G304" s="477"/>
      <c r="H304" s="475"/>
      <c r="I304" s="476"/>
      <c r="J304" s="476"/>
      <c r="K304" s="476"/>
      <c r="L304" s="478"/>
    </row>
    <row r="305" spans="1:13" s="474" customFormat="1" ht="13.2">
      <c r="C305" s="1018" t="s">
        <v>268</v>
      </c>
      <c r="D305" s="1019" t="s">
        <v>157</v>
      </c>
      <c r="E305" s="523"/>
      <c r="F305" s="524"/>
      <c r="G305" s="525"/>
      <c r="H305" s="523"/>
      <c r="I305" s="524"/>
      <c r="J305" s="524"/>
      <c r="K305" s="524"/>
      <c r="L305" s="526"/>
    </row>
    <row r="306" spans="1:13" s="457" customFormat="1" ht="12" customHeight="1">
      <c r="A306" s="462"/>
      <c r="C306" s="1014" t="s">
        <v>269</v>
      </c>
      <c r="D306" s="1015"/>
      <c r="E306" s="480">
        <f>E304-E305</f>
        <v>0</v>
      </c>
      <c r="F306" s="481">
        <f t="shared" ref="F306:L306" si="71">E306+F304-F305</f>
        <v>0</v>
      </c>
      <c r="G306" s="482">
        <f t="shared" si="71"/>
        <v>0</v>
      </c>
      <c r="H306" s="483">
        <f t="shared" si="71"/>
        <v>0</v>
      </c>
      <c r="I306" s="484">
        <f t="shared" si="71"/>
        <v>0</v>
      </c>
      <c r="J306" s="484">
        <f t="shared" si="71"/>
        <v>0</v>
      </c>
      <c r="K306" s="484">
        <f t="shared" si="71"/>
        <v>0</v>
      </c>
      <c r="L306" s="485">
        <f t="shared" si="71"/>
        <v>0</v>
      </c>
    </row>
    <row r="307" spans="1:13" s="457" customFormat="1" ht="4.5" hidden="1" customHeight="1">
      <c r="A307" s="462"/>
      <c r="C307" s="1014"/>
      <c r="D307" s="1015"/>
      <c r="E307" s="463"/>
      <c r="F307" s="464"/>
      <c r="G307" s="465"/>
      <c r="H307" s="466"/>
      <c r="I307" s="467"/>
      <c r="J307" s="467"/>
      <c r="K307" s="467"/>
      <c r="L307" s="468"/>
    </row>
    <row r="308" spans="1:13" s="457" customFormat="1" ht="18" customHeight="1">
      <c r="A308" s="489">
        <v>1.4999999999999999E-2</v>
      </c>
      <c r="B308" s="490"/>
      <c r="C308" s="1021"/>
      <c r="D308" s="527"/>
      <c r="E308" s="1125"/>
      <c r="F308" s="1126"/>
      <c r="G308" s="1127"/>
      <c r="H308" s="1128"/>
      <c r="I308" s="1129"/>
      <c r="J308" s="1129"/>
      <c r="K308" s="1129"/>
      <c r="L308" s="1130"/>
    </row>
    <row r="309" spans="1:13" s="457" customFormat="1" ht="12" customHeight="1">
      <c r="A309" s="462"/>
      <c r="C309" s="1147" t="s">
        <v>118</v>
      </c>
      <c r="D309" s="1019" t="s">
        <v>157</v>
      </c>
      <c r="E309" s="1131"/>
      <c r="F309" s="1132"/>
      <c r="G309" s="1133"/>
      <c r="H309" s="1131"/>
      <c r="I309" s="1134"/>
      <c r="J309" s="1134"/>
      <c r="K309" s="1134"/>
      <c r="L309" s="1145"/>
    </row>
    <row r="310" spans="1:13" s="457" customFormat="1" ht="3" hidden="1" customHeight="1" thickTop="1">
      <c r="A310" s="462"/>
      <c r="C310" s="1146"/>
      <c r="D310" s="1135"/>
      <c r="E310" s="1136"/>
      <c r="F310" s="1137"/>
      <c r="G310" s="1138"/>
      <c r="H310" s="1139"/>
      <c r="I310" s="1140"/>
      <c r="J310" s="1140"/>
      <c r="K310" s="1140"/>
      <c r="L310" s="1144"/>
    </row>
    <row r="311" spans="1:13" s="457" customFormat="1" ht="12.75" customHeight="1">
      <c r="A311" s="462"/>
      <c r="B311" s="1020"/>
      <c r="C311" s="1160" t="s">
        <v>138</v>
      </c>
      <c r="D311" s="1161"/>
      <c r="E311" s="1141">
        <f>E291-E292</f>
        <v>0</v>
      </c>
      <c r="F311" s="1141">
        <f t="shared" ref="F311:L311" si="72">F291-F292</f>
        <v>0</v>
      </c>
      <c r="G311" s="1141">
        <f t="shared" si="72"/>
        <v>0</v>
      </c>
      <c r="H311" s="1142">
        <f t="shared" si="72"/>
        <v>0</v>
      </c>
      <c r="I311" s="1142">
        <f t="shared" si="72"/>
        <v>0</v>
      </c>
      <c r="J311" s="1142">
        <f t="shared" si="72"/>
        <v>0</v>
      </c>
      <c r="K311" s="1142">
        <f t="shared" si="72"/>
        <v>0</v>
      </c>
      <c r="L311" s="1143">
        <f t="shared" si="72"/>
        <v>0</v>
      </c>
      <c r="M311" s="1020"/>
    </row>
    <row r="312" spans="1:13" s="457" customFormat="1" ht="12.75" customHeight="1">
      <c r="A312" s="462"/>
      <c r="B312" s="1020"/>
      <c r="C312" s="1162" t="s">
        <v>137</v>
      </c>
      <c r="D312" s="1163"/>
      <c r="E312" s="1118">
        <f t="shared" ref="E312:L312" si="73">E292+E306</f>
        <v>0</v>
      </c>
      <c r="F312" s="1118">
        <f t="shared" si="73"/>
        <v>0</v>
      </c>
      <c r="G312" s="1118">
        <f t="shared" si="73"/>
        <v>0</v>
      </c>
      <c r="H312" s="1119">
        <f t="shared" si="73"/>
        <v>0</v>
      </c>
      <c r="I312" s="1119">
        <f t="shared" si="73"/>
        <v>0</v>
      </c>
      <c r="J312" s="1119">
        <f t="shared" si="73"/>
        <v>0</v>
      </c>
      <c r="K312" s="1119">
        <f t="shared" si="73"/>
        <v>0</v>
      </c>
      <c r="L312" s="1120">
        <f t="shared" si="73"/>
        <v>0</v>
      </c>
      <c r="M312" s="1020"/>
    </row>
    <row r="313" spans="1:13" s="457" customFormat="1" ht="13.8" thickBot="1">
      <c r="A313" s="462"/>
      <c r="B313" s="1020"/>
      <c r="C313" s="1121" t="s">
        <v>120</v>
      </c>
      <c r="D313" s="514"/>
      <c r="E313" s="1122">
        <f t="shared" ref="E313:L313" si="74">E298+E309</f>
        <v>0</v>
      </c>
      <c r="F313" s="1122">
        <f t="shared" si="74"/>
        <v>0</v>
      </c>
      <c r="G313" s="1122">
        <f t="shared" si="74"/>
        <v>0</v>
      </c>
      <c r="H313" s="1123">
        <f t="shared" si="74"/>
        <v>0</v>
      </c>
      <c r="I313" s="1123">
        <f t="shared" si="74"/>
        <v>0</v>
      </c>
      <c r="J313" s="1123">
        <f t="shared" si="74"/>
        <v>0</v>
      </c>
      <c r="K313" s="1123">
        <f t="shared" si="74"/>
        <v>0</v>
      </c>
      <c r="L313" s="1124">
        <f t="shared" si="74"/>
        <v>0</v>
      </c>
      <c r="M313" s="1020"/>
    </row>
    <row r="314" spans="1:13" ht="12.6" thickTop="1" thickBot="1">
      <c r="D314" s="5"/>
      <c r="E314" s="69"/>
      <c r="F314" s="69"/>
      <c r="G314" s="11"/>
      <c r="H314" s="11"/>
      <c r="I314" s="11"/>
      <c r="J314" s="11"/>
      <c r="K314" s="11"/>
      <c r="L314" s="11"/>
    </row>
    <row r="315" spans="1:13" ht="16.2" thickTop="1" thickBot="1">
      <c r="C315" s="21" t="str">
        <f>CONCATENATE("TABELA ",B316)</f>
        <v>TABELA 10</v>
      </c>
      <c r="D315" s="5"/>
      <c r="E315" s="1150" t="s">
        <v>250</v>
      </c>
      <c r="F315" s="1151"/>
      <c r="G315" s="1152"/>
      <c r="H315" s="1153" t="s">
        <v>251</v>
      </c>
      <c r="I315" s="1154"/>
      <c r="J315" s="1154"/>
      <c r="K315" s="1154"/>
      <c r="L315" s="1155"/>
    </row>
    <row r="316" spans="1:13" ht="24.75" customHeight="1" thickTop="1" thickBot="1">
      <c r="B316" s="424">
        <f>+B284+1</f>
        <v>10</v>
      </c>
      <c r="C316" s="1156" t="s">
        <v>295</v>
      </c>
      <c r="D316" s="1157"/>
      <c r="E316" s="24">
        <f>E$7</f>
        <v>2018</v>
      </c>
      <c r="F316" s="25">
        <f t="shared" ref="F316:L316" si="75">F$7</f>
        <v>2019</v>
      </c>
      <c r="G316" s="177">
        <f t="shared" si="75"/>
        <v>2020</v>
      </c>
      <c r="H316" s="73">
        <f t="shared" si="75"/>
        <v>2021</v>
      </c>
      <c r="I316" s="29">
        <f t="shared" si="75"/>
        <v>2022</v>
      </c>
      <c r="J316" s="29">
        <f t="shared" si="75"/>
        <v>2023</v>
      </c>
      <c r="K316" s="29">
        <f t="shared" si="75"/>
        <v>2024</v>
      </c>
      <c r="L316" s="30">
        <f t="shared" si="75"/>
        <v>2025</v>
      </c>
    </row>
    <row r="317" spans="1:13" ht="3" customHeight="1" thickTop="1">
      <c r="C317" s="937"/>
      <c r="E317" s="528"/>
      <c r="F317" s="528"/>
      <c r="G317" s="528"/>
      <c r="H317" s="528"/>
      <c r="I317" s="528"/>
      <c r="J317" s="528"/>
      <c r="K317" s="528"/>
      <c r="L317" s="528"/>
    </row>
    <row r="318" spans="1:13" s="529" customFormat="1">
      <c r="B318" s="1023"/>
      <c r="C318" s="934" t="s">
        <v>150</v>
      </c>
      <c r="D318" s="469"/>
      <c r="E318" s="470">
        <f>SUM(E320:E323)</f>
        <v>0</v>
      </c>
      <c r="F318" s="471">
        <f t="shared" ref="F318:L318" si="76">SUM(F320:F323)</f>
        <v>0</v>
      </c>
      <c r="G318" s="472">
        <f t="shared" si="76"/>
        <v>0</v>
      </c>
      <c r="H318" s="473">
        <f t="shared" si="76"/>
        <v>0</v>
      </c>
      <c r="I318" s="471">
        <f t="shared" si="76"/>
        <v>0</v>
      </c>
      <c r="J318" s="471">
        <f t="shared" si="76"/>
        <v>0</v>
      </c>
      <c r="K318" s="471">
        <f t="shared" si="76"/>
        <v>0</v>
      </c>
      <c r="L318" s="472">
        <f t="shared" si="76"/>
        <v>0</v>
      </c>
    </row>
    <row r="319" spans="1:13" s="530" customFormat="1" ht="10.199999999999999" outlineLevel="1">
      <c r="B319" s="1024"/>
      <c r="C319" s="938"/>
      <c r="D319" s="531"/>
      <c r="E319" s="532"/>
      <c r="F319" s="533"/>
      <c r="G319" s="534"/>
      <c r="H319" s="535"/>
      <c r="I319" s="536"/>
      <c r="J319" s="536"/>
      <c r="K319" s="536"/>
      <c r="L319" s="537"/>
    </row>
    <row r="320" spans="1:13" s="529" customFormat="1" outlineLevel="1">
      <c r="B320" s="1023"/>
      <c r="C320" s="939" t="s">
        <v>146</v>
      </c>
      <c r="D320" s="538"/>
      <c r="E320" s="539">
        <f t="shared" ref="E320:L320" si="77">+E33+E37</f>
        <v>0</v>
      </c>
      <c r="F320" s="540">
        <f t="shared" si="77"/>
        <v>0</v>
      </c>
      <c r="G320" s="541">
        <f t="shared" si="77"/>
        <v>0</v>
      </c>
      <c r="H320" s="542">
        <f t="shared" si="77"/>
        <v>0</v>
      </c>
      <c r="I320" s="543">
        <f t="shared" si="77"/>
        <v>0</v>
      </c>
      <c r="J320" s="543">
        <f t="shared" si="77"/>
        <v>0</v>
      </c>
      <c r="K320" s="543">
        <f t="shared" si="77"/>
        <v>0</v>
      </c>
      <c r="L320" s="544">
        <f t="shared" si="77"/>
        <v>0</v>
      </c>
    </row>
    <row r="321" spans="2:16" s="529" customFormat="1" outlineLevel="1">
      <c r="B321" s="1023"/>
      <c r="C321" s="939" t="s">
        <v>149</v>
      </c>
      <c r="D321" s="538"/>
      <c r="E321" s="539">
        <f>+E39</f>
        <v>0</v>
      </c>
      <c r="F321" s="540">
        <f t="shared" ref="F321:L321" si="78">+F39</f>
        <v>0</v>
      </c>
      <c r="G321" s="541">
        <f t="shared" si="78"/>
        <v>0</v>
      </c>
      <c r="H321" s="542">
        <f t="shared" si="78"/>
        <v>0</v>
      </c>
      <c r="I321" s="543">
        <f t="shared" si="78"/>
        <v>0</v>
      </c>
      <c r="J321" s="543">
        <f t="shared" si="78"/>
        <v>0</v>
      </c>
      <c r="K321" s="543">
        <f t="shared" si="78"/>
        <v>0</v>
      </c>
      <c r="L321" s="544">
        <f t="shared" si="78"/>
        <v>0</v>
      </c>
    </row>
    <row r="322" spans="2:16" s="529" customFormat="1" outlineLevel="1">
      <c r="B322" s="1023"/>
      <c r="C322" s="939" t="s">
        <v>147</v>
      </c>
      <c r="D322" s="538"/>
      <c r="E322" s="539">
        <f>+E40</f>
        <v>0</v>
      </c>
      <c r="F322" s="540">
        <f t="shared" ref="F322:L322" si="79">+F40</f>
        <v>0</v>
      </c>
      <c r="G322" s="541">
        <f t="shared" si="79"/>
        <v>0</v>
      </c>
      <c r="H322" s="542">
        <f t="shared" si="79"/>
        <v>0</v>
      </c>
      <c r="I322" s="543">
        <f t="shared" si="79"/>
        <v>0</v>
      </c>
      <c r="J322" s="543">
        <f t="shared" si="79"/>
        <v>0</v>
      </c>
      <c r="K322" s="543">
        <f t="shared" si="79"/>
        <v>0</v>
      </c>
      <c r="L322" s="544">
        <f t="shared" si="79"/>
        <v>0</v>
      </c>
    </row>
    <row r="323" spans="2:16" s="529" customFormat="1" outlineLevel="1">
      <c r="B323" s="1023"/>
      <c r="C323" s="939" t="s">
        <v>148</v>
      </c>
      <c r="D323" s="538"/>
      <c r="E323" s="539">
        <f>+E38</f>
        <v>0</v>
      </c>
      <c r="F323" s="540">
        <f t="shared" ref="F323:L323" si="80">+F38</f>
        <v>0</v>
      </c>
      <c r="G323" s="541">
        <f t="shared" si="80"/>
        <v>0</v>
      </c>
      <c r="H323" s="542">
        <f t="shared" si="80"/>
        <v>0</v>
      </c>
      <c r="I323" s="543">
        <f t="shared" si="80"/>
        <v>0</v>
      </c>
      <c r="J323" s="543">
        <f t="shared" si="80"/>
        <v>0</v>
      </c>
      <c r="K323" s="543">
        <f t="shared" si="80"/>
        <v>0</v>
      </c>
      <c r="L323" s="544">
        <f t="shared" si="80"/>
        <v>0</v>
      </c>
    </row>
    <row r="324" spans="2:16" ht="4.5" customHeight="1">
      <c r="B324" s="862"/>
      <c r="C324" s="915"/>
      <c r="E324" s="545"/>
      <c r="F324" s="169"/>
      <c r="G324" s="170"/>
      <c r="H324" s="171"/>
      <c r="I324" s="172"/>
      <c r="J324" s="172"/>
      <c r="K324" s="172"/>
      <c r="L324" s="173"/>
    </row>
    <row r="325" spans="2:16" s="529" customFormat="1">
      <c r="B325" s="1025"/>
      <c r="C325" s="934" t="s">
        <v>4</v>
      </c>
      <c r="D325" s="469"/>
      <c r="E325" s="470">
        <f>SUM(E326:E332)</f>
        <v>0</v>
      </c>
      <c r="F325" s="471">
        <f>SUM(F326:F332)</f>
        <v>0</v>
      </c>
      <c r="G325" s="472">
        <f t="shared" ref="G325:L325" si="81">SUM(G326:G332)</f>
        <v>0</v>
      </c>
      <c r="H325" s="473">
        <f t="shared" si="81"/>
        <v>0</v>
      </c>
      <c r="I325" s="471">
        <f t="shared" si="81"/>
        <v>0</v>
      </c>
      <c r="J325" s="471">
        <f t="shared" si="81"/>
        <v>0</v>
      </c>
      <c r="K325" s="471">
        <f t="shared" si="81"/>
        <v>0</v>
      </c>
      <c r="L325" s="472">
        <f t="shared" si="81"/>
        <v>0</v>
      </c>
    </row>
    <row r="326" spans="2:16" s="529" customFormat="1">
      <c r="B326" s="1023"/>
      <c r="C326" s="939" t="s">
        <v>97</v>
      </c>
      <c r="D326" s="538"/>
      <c r="E326" s="280">
        <f t="shared" ref="E326:L326" si="82">+E56</f>
        <v>0</v>
      </c>
      <c r="F326" s="281">
        <f t="shared" si="82"/>
        <v>0</v>
      </c>
      <c r="G326" s="282">
        <f t="shared" si="82"/>
        <v>0</v>
      </c>
      <c r="H326" s="283">
        <f t="shared" si="82"/>
        <v>0</v>
      </c>
      <c r="I326" s="284">
        <f t="shared" si="82"/>
        <v>0</v>
      </c>
      <c r="J326" s="284">
        <f t="shared" si="82"/>
        <v>0</v>
      </c>
      <c r="K326" s="284">
        <f t="shared" si="82"/>
        <v>0</v>
      </c>
      <c r="L326" s="285">
        <f t="shared" si="82"/>
        <v>0</v>
      </c>
    </row>
    <row r="327" spans="2:16" s="529" customFormat="1" ht="11.25" customHeight="1">
      <c r="B327" s="1025"/>
      <c r="C327" s="939" t="s">
        <v>98</v>
      </c>
      <c r="D327" s="538"/>
      <c r="E327" s="280">
        <f>E57</f>
        <v>0</v>
      </c>
      <c r="F327" s="281">
        <f t="shared" ref="F327:L327" si="83">F57</f>
        <v>0</v>
      </c>
      <c r="G327" s="282">
        <f t="shared" si="83"/>
        <v>0</v>
      </c>
      <c r="H327" s="283">
        <f t="shared" si="83"/>
        <v>0</v>
      </c>
      <c r="I327" s="284">
        <f t="shared" si="83"/>
        <v>0</v>
      </c>
      <c r="J327" s="284">
        <f t="shared" si="83"/>
        <v>0</v>
      </c>
      <c r="K327" s="284">
        <f t="shared" si="83"/>
        <v>0</v>
      </c>
      <c r="L327" s="285">
        <f t="shared" si="83"/>
        <v>0</v>
      </c>
      <c r="M327" s="546"/>
      <c r="N327" s="546"/>
      <c r="O327" s="546"/>
      <c r="P327" s="546"/>
    </row>
    <row r="328" spans="2:16" s="529" customFormat="1">
      <c r="B328" s="1025"/>
      <c r="C328" s="939" t="s">
        <v>99</v>
      </c>
      <c r="D328" s="538"/>
      <c r="E328" s="280">
        <f>+E60</f>
        <v>0</v>
      </c>
      <c r="F328" s="281">
        <f>+F60</f>
        <v>0</v>
      </c>
      <c r="G328" s="282">
        <f t="shared" ref="G328:L328" si="84">+G60</f>
        <v>0</v>
      </c>
      <c r="H328" s="283">
        <f t="shared" si="84"/>
        <v>0</v>
      </c>
      <c r="I328" s="284">
        <f t="shared" si="84"/>
        <v>0</v>
      </c>
      <c r="J328" s="284">
        <f t="shared" si="84"/>
        <v>0</v>
      </c>
      <c r="K328" s="284">
        <f t="shared" si="84"/>
        <v>0</v>
      </c>
      <c r="L328" s="285">
        <f t="shared" si="84"/>
        <v>0</v>
      </c>
      <c r="M328" s="546"/>
      <c r="N328" s="546"/>
      <c r="O328" s="546"/>
      <c r="P328" s="546"/>
    </row>
    <row r="329" spans="2:16" s="529" customFormat="1">
      <c r="B329" s="1025"/>
      <c r="C329" s="939" t="s">
        <v>100</v>
      </c>
      <c r="D329" s="538"/>
      <c r="E329" s="280">
        <f>+E65</f>
        <v>0</v>
      </c>
      <c r="F329" s="281">
        <f>+F65</f>
        <v>0</v>
      </c>
      <c r="G329" s="282">
        <f t="shared" ref="G329:L329" si="85">+G65</f>
        <v>0</v>
      </c>
      <c r="H329" s="283">
        <f t="shared" si="85"/>
        <v>0</v>
      </c>
      <c r="I329" s="284">
        <f t="shared" si="85"/>
        <v>0</v>
      </c>
      <c r="J329" s="284">
        <f t="shared" si="85"/>
        <v>0</v>
      </c>
      <c r="K329" s="284">
        <f t="shared" si="85"/>
        <v>0</v>
      </c>
      <c r="L329" s="285">
        <f t="shared" si="85"/>
        <v>0</v>
      </c>
    </row>
    <row r="330" spans="2:16" s="529" customFormat="1">
      <c r="B330" s="1025"/>
      <c r="C330" s="939" t="s">
        <v>116</v>
      </c>
      <c r="D330" s="538"/>
      <c r="E330" s="280">
        <f>+E69+E70</f>
        <v>0</v>
      </c>
      <c r="F330" s="281">
        <f>+F69+F70</f>
        <v>0</v>
      </c>
      <c r="G330" s="282">
        <f t="shared" ref="G330:L330" si="86">+G69+G70</f>
        <v>0</v>
      </c>
      <c r="H330" s="283">
        <f t="shared" si="86"/>
        <v>0</v>
      </c>
      <c r="I330" s="284">
        <f t="shared" si="86"/>
        <v>0</v>
      </c>
      <c r="J330" s="284">
        <f t="shared" si="86"/>
        <v>0</v>
      </c>
      <c r="K330" s="284">
        <f t="shared" si="86"/>
        <v>0</v>
      </c>
      <c r="L330" s="285">
        <f t="shared" si="86"/>
        <v>0</v>
      </c>
    </row>
    <row r="331" spans="2:16" s="529" customFormat="1">
      <c r="B331" s="1025"/>
      <c r="C331" s="939" t="s">
        <v>205</v>
      </c>
      <c r="D331" s="538"/>
      <c r="E331" s="280">
        <f>+E73</f>
        <v>0</v>
      </c>
      <c r="F331" s="281">
        <f>+F73</f>
        <v>0</v>
      </c>
      <c r="G331" s="282">
        <f t="shared" ref="G331:L331" si="87">+G73</f>
        <v>0</v>
      </c>
      <c r="H331" s="283">
        <f t="shared" si="87"/>
        <v>0</v>
      </c>
      <c r="I331" s="284">
        <f t="shared" si="87"/>
        <v>0</v>
      </c>
      <c r="J331" s="284">
        <f t="shared" si="87"/>
        <v>0</v>
      </c>
      <c r="K331" s="284">
        <f t="shared" si="87"/>
        <v>0</v>
      </c>
      <c r="L331" s="285">
        <f t="shared" si="87"/>
        <v>0</v>
      </c>
    </row>
    <row r="332" spans="2:16" s="529" customFormat="1">
      <c r="B332" s="1025"/>
      <c r="C332" s="939" t="s">
        <v>117</v>
      </c>
      <c r="D332" s="538"/>
      <c r="E332" s="280">
        <f>+E75</f>
        <v>0</v>
      </c>
      <c r="F332" s="281">
        <f>+F75</f>
        <v>0</v>
      </c>
      <c r="G332" s="282">
        <f t="shared" ref="G332:L332" si="88">+G75</f>
        <v>0</v>
      </c>
      <c r="H332" s="283">
        <f>+H75</f>
        <v>0</v>
      </c>
      <c r="I332" s="284">
        <f t="shared" si="88"/>
        <v>0</v>
      </c>
      <c r="J332" s="284">
        <f t="shared" si="88"/>
        <v>0</v>
      </c>
      <c r="K332" s="284">
        <f t="shared" si="88"/>
        <v>0</v>
      </c>
      <c r="L332" s="285">
        <f t="shared" si="88"/>
        <v>0</v>
      </c>
    </row>
    <row r="333" spans="2:16" ht="3.75" customHeight="1">
      <c r="B333" s="862"/>
      <c r="C333" s="915"/>
      <c r="E333" s="280"/>
      <c r="F333" s="281"/>
      <c r="G333" s="282"/>
      <c r="H333" s="283"/>
      <c r="I333" s="284"/>
      <c r="J333" s="284"/>
      <c r="K333" s="284"/>
      <c r="L333" s="285"/>
    </row>
    <row r="334" spans="2:16" s="547" customFormat="1">
      <c r="B334" s="1026"/>
      <c r="C334" s="934" t="s">
        <v>5</v>
      </c>
      <c r="D334" s="469"/>
      <c r="E334" s="470">
        <f>E318-E325</f>
        <v>0</v>
      </c>
      <c r="F334" s="471">
        <f>F318-F325</f>
        <v>0</v>
      </c>
      <c r="G334" s="472">
        <f t="shared" ref="G334:L334" si="89">G318-G325</f>
        <v>0</v>
      </c>
      <c r="H334" s="473">
        <f t="shared" si="89"/>
        <v>0</v>
      </c>
      <c r="I334" s="471">
        <f t="shared" si="89"/>
        <v>0</v>
      </c>
      <c r="J334" s="471">
        <f t="shared" si="89"/>
        <v>0</v>
      </c>
      <c r="K334" s="471">
        <f t="shared" si="89"/>
        <v>0</v>
      </c>
      <c r="L334" s="472">
        <f t="shared" si="89"/>
        <v>0</v>
      </c>
    </row>
    <row r="335" spans="2:16" s="548" customFormat="1" hidden="1" outlineLevel="1">
      <c r="B335" s="1027"/>
      <c r="C335" s="940" t="s">
        <v>90</v>
      </c>
      <c r="D335" s="549"/>
      <c r="E335" s="550" t="str">
        <f>IF(E318=0,"-",E334/E318)</f>
        <v>-</v>
      </c>
      <c r="F335" s="551" t="str">
        <f>IF(F318=0,"-",F334/F318)</f>
        <v>-</v>
      </c>
      <c r="G335" s="552" t="str">
        <f t="shared" ref="G335:L335" si="90">IF(G318=0,"-",G334/G318)</f>
        <v>-</v>
      </c>
      <c r="H335" s="553" t="str">
        <f t="shared" si="90"/>
        <v>-</v>
      </c>
      <c r="I335" s="554" t="str">
        <f t="shared" si="90"/>
        <v>-</v>
      </c>
      <c r="J335" s="554" t="str">
        <f t="shared" si="90"/>
        <v>-</v>
      </c>
      <c r="K335" s="554" t="str">
        <f t="shared" si="90"/>
        <v>-</v>
      </c>
      <c r="L335" s="555" t="str">
        <f t="shared" si="90"/>
        <v>-</v>
      </c>
    </row>
    <row r="336" spans="2:16" s="556" customFormat="1" hidden="1" outlineLevel="1">
      <c r="B336" s="1028"/>
      <c r="C336" s="941" t="s">
        <v>121</v>
      </c>
      <c r="D336" s="557"/>
      <c r="E336" s="558" t="e">
        <f t="shared" ref="E336:L336" si="91">(E334+E326)/E318</f>
        <v>#DIV/0!</v>
      </c>
      <c r="F336" s="559" t="e">
        <f t="shared" si="91"/>
        <v>#DIV/0!</v>
      </c>
      <c r="G336" s="560" t="e">
        <f t="shared" si="91"/>
        <v>#DIV/0!</v>
      </c>
      <c r="H336" s="561" t="e">
        <f t="shared" si="91"/>
        <v>#DIV/0!</v>
      </c>
      <c r="I336" s="562" t="e">
        <f t="shared" si="91"/>
        <v>#DIV/0!</v>
      </c>
      <c r="J336" s="562" t="e">
        <f t="shared" si="91"/>
        <v>#DIV/0!</v>
      </c>
      <c r="K336" s="562" t="e">
        <f t="shared" si="91"/>
        <v>#DIV/0!</v>
      </c>
      <c r="L336" s="563" t="e">
        <f t="shared" si="91"/>
        <v>#DIV/0!</v>
      </c>
    </row>
    <row r="337" spans="2:12" s="556" customFormat="1" ht="10.5" customHeight="1" collapsed="1">
      <c r="B337" s="1028"/>
      <c r="C337" s="941"/>
      <c r="D337" s="557"/>
      <c r="E337" s="564"/>
      <c r="F337" s="565"/>
      <c r="G337" s="566"/>
      <c r="H337" s="567"/>
      <c r="I337" s="568"/>
      <c r="J337" s="568"/>
      <c r="K337" s="568"/>
      <c r="L337" s="569"/>
    </row>
    <row r="338" spans="2:12" s="570" customFormat="1">
      <c r="B338" s="1029"/>
      <c r="C338" s="934" t="s">
        <v>6</v>
      </c>
      <c r="D338" s="469"/>
      <c r="E338" s="470">
        <f t="shared" ref="E338:L338" si="92">SUM(E339:E341)</f>
        <v>0</v>
      </c>
      <c r="F338" s="471">
        <f t="shared" si="92"/>
        <v>0</v>
      </c>
      <c r="G338" s="472">
        <f t="shared" si="92"/>
        <v>0</v>
      </c>
      <c r="H338" s="473">
        <f t="shared" si="92"/>
        <v>0</v>
      </c>
      <c r="I338" s="471">
        <f>SUM(I339:I341)</f>
        <v>0</v>
      </c>
      <c r="J338" s="471">
        <f t="shared" si="92"/>
        <v>0</v>
      </c>
      <c r="K338" s="471">
        <f t="shared" si="92"/>
        <v>0</v>
      </c>
      <c r="L338" s="472">
        <f t="shared" si="92"/>
        <v>0</v>
      </c>
    </row>
    <row r="339" spans="2:12" s="178" customFormat="1" ht="11.25" customHeight="1" outlineLevel="1">
      <c r="B339" s="977"/>
      <c r="C339" s="942" t="s">
        <v>7</v>
      </c>
      <c r="D339" s="214"/>
      <c r="E339" s="571"/>
      <c r="F339" s="572"/>
      <c r="G339" s="573"/>
      <c r="H339" s="571"/>
      <c r="I339" s="572"/>
      <c r="J339" s="572"/>
      <c r="K339" s="572"/>
      <c r="L339" s="574"/>
    </row>
    <row r="340" spans="2:12" s="178" customFormat="1" outlineLevel="1">
      <c r="B340" s="977"/>
      <c r="C340" s="942" t="s">
        <v>8</v>
      </c>
      <c r="D340" s="214"/>
      <c r="E340" s="571"/>
      <c r="F340" s="572"/>
      <c r="G340" s="573"/>
      <c r="H340" s="571"/>
      <c r="I340" s="572"/>
      <c r="J340" s="572"/>
      <c r="K340" s="572"/>
      <c r="L340" s="574"/>
    </row>
    <row r="341" spans="2:12" s="178" customFormat="1" outlineLevel="1">
      <c r="B341" s="977"/>
      <c r="C341" s="942" t="s">
        <v>9</v>
      </c>
      <c r="D341" s="214"/>
      <c r="E341" s="575">
        <f>SUM(E342:E343)</f>
        <v>0</v>
      </c>
      <c r="F341" s="576">
        <f t="shared" ref="F341:L341" si="93">SUM(F342:F343)</f>
        <v>0</v>
      </c>
      <c r="G341" s="577">
        <f t="shared" si="93"/>
        <v>0</v>
      </c>
      <c r="H341" s="578">
        <f>SUM(H342:H343)</f>
        <v>0</v>
      </c>
      <c r="I341" s="579">
        <f t="shared" si="93"/>
        <v>0</v>
      </c>
      <c r="J341" s="579">
        <f t="shared" si="93"/>
        <v>0</v>
      </c>
      <c r="K341" s="579">
        <f t="shared" si="93"/>
        <v>0</v>
      </c>
      <c r="L341" s="580">
        <f t="shared" si="93"/>
        <v>0</v>
      </c>
    </row>
    <row r="342" spans="2:12" s="178" customFormat="1" outlineLevel="1">
      <c r="B342" s="977"/>
      <c r="C342" s="943" t="s">
        <v>273</v>
      </c>
      <c r="D342" s="214"/>
      <c r="E342" s="571"/>
      <c r="F342" s="572"/>
      <c r="G342" s="573"/>
      <c r="H342" s="581"/>
      <c r="I342" s="582"/>
      <c r="J342" s="582"/>
      <c r="K342" s="582"/>
      <c r="L342" s="583"/>
    </row>
    <row r="343" spans="2:12" s="178" customFormat="1" outlineLevel="1">
      <c r="B343" s="977"/>
      <c r="C343" s="943" t="s">
        <v>271</v>
      </c>
      <c r="D343" s="214"/>
      <c r="E343" s="571"/>
      <c r="F343" s="572"/>
      <c r="G343" s="573"/>
      <c r="H343" s="571"/>
      <c r="I343" s="572"/>
      <c r="J343" s="572"/>
      <c r="K343" s="572"/>
      <c r="L343" s="574"/>
    </row>
    <row r="344" spans="2:12" s="570" customFormat="1">
      <c r="B344" s="1029"/>
      <c r="C344" s="934" t="s">
        <v>10</v>
      </c>
      <c r="D344" s="469"/>
      <c r="E344" s="470">
        <f t="shared" ref="E344:L344" si="94">SUM(E345:E347)</f>
        <v>0</v>
      </c>
      <c r="F344" s="471">
        <f t="shared" si="94"/>
        <v>0</v>
      </c>
      <c r="G344" s="472">
        <f t="shared" si="94"/>
        <v>0</v>
      </c>
      <c r="H344" s="473">
        <f t="shared" si="94"/>
        <v>0</v>
      </c>
      <c r="I344" s="471">
        <f t="shared" si="94"/>
        <v>0</v>
      </c>
      <c r="J344" s="471">
        <f t="shared" si="94"/>
        <v>0</v>
      </c>
      <c r="K344" s="471">
        <f t="shared" si="94"/>
        <v>0</v>
      </c>
      <c r="L344" s="472">
        <f t="shared" si="94"/>
        <v>0</v>
      </c>
    </row>
    <row r="345" spans="2:12" s="178" customFormat="1" outlineLevel="1">
      <c r="B345" s="977"/>
      <c r="C345" s="942" t="s">
        <v>11</v>
      </c>
      <c r="D345" s="214"/>
      <c r="E345" s="571"/>
      <c r="F345" s="572"/>
      <c r="G345" s="573"/>
      <c r="H345" s="571"/>
      <c r="I345" s="572"/>
      <c r="J345" s="572"/>
      <c r="K345" s="572"/>
      <c r="L345" s="574"/>
    </row>
    <row r="346" spans="2:12" s="178" customFormat="1" outlineLevel="1">
      <c r="B346" s="977"/>
      <c r="C346" s="942" t="s">
        <v>270</v>
      </c>
      <c r="D346" s="214"/>
      <c r="E346" s="571"/>
      <c r="F346" s="572"/>
      <c r="G346" s="573"/>
      <c r="H346" s="571"/>
      <c r="I346" s="572"/>
      <c r="J346" s="572"/>
      <c r="K346" s="572"/>
      <c r="L346" s="574"/>
    </row>
    <row r="347" spans="2:12" s="178" customFormat="1" outlineLevel="1">
      <c r="B347" s="977"/>
      <c r="C347" s="942" t="s">
        <v>12</v>
      </c>
      <c r="D347" s="214"/>
      <c r="E347" s="575">
        <f t="shared" ref="E347:L347" si="95">SUM(E348:E349)</f>
        <v>0</v>
      </c>
      <c r="F347" s="576">
        <f t="shared" si="95"/>
        <v>0</v>
      </c>
      <c r="G347" s="577">
        <f t="shared" si="95"/>
        <v>0</v>
      </c>
      <c r="H347" s="578">
        <f t="shared" si="95"/>
        <v>0</v>
      </c>
      <c r="I347" s="579">
        <f t="shared" si="95"/>
        <v>0</v>
      </c>
      <c r="J347" s="579">
        <f t="shared" si="95"/>
        <v>0</v>
      </c>
      <c r="K347" s="579">
        <f t="shared" si="95"/>
        <v>0</v>
      </c>
      <c r="L347" s="580">
        <f t="shared" si="95"/>
        <v>0</v>
      </c>
    </row>
    <row r="348" spans="2:12" s="178" customFormat="1" outlineLevel="1">
      <c r="B348" s="977"/>
      <c r="C348" s="943" t="s">
        <v>272</v>
      </c>
      <c r="D348" s="214"/>
      <c r="E348" s="571"/>
      <c r="F348" s="572"/>
      <c r="G348" s="573"/>
      <c r="H348" s="581"/>
      <c r="I348" s="582"/>
      <c r="J348" s="582"/>
      <c r="K348" s="582"/>
      <c r="L348" s="583"/>
    </row>
    <row r="349" spans="2:12" s="178" customFormat="1" outlineLevel="1">
      <c r="B349" s="977"/>
      <c r="C349" s="943" t="s">
        <v>271</v>
      </c>
      <c r="D349" s="214"/>
      <c r="E349" s="571"/>
      <c r="F349" s="572"/>
      <c r="G349" s="573"/>
      <c r="H349" s="571"/>
      <c r="I349" s="572"/>
      <c r="J349" s="572"/>
      <c r="K349" s="572"/>
      <c r="L349" s="574"/>
    </row>
    <row r="350" spans="2:12" ht="4.5" customHeight="1">
      <c r="B350" s="862"/>
      <c r="C350" s="915"/>
      <c r="E350" s="280"/>
      <c r="F350" s="281"/>
      <c r="G350" s="282"/>
      <c r="H350" s="283"/>
      <c r="I350" s="284"/>
      <c r="J350" s="284"/>
      <c r="K350" s="284"/>
      <c r="L350" s="285"/>
    </row>
    <row r="351" spans="2:12" s="547" customFormat="1" ht="22.5" customHeight="1">
      <c r="B351" s="1026"/>
      <c r="C351" s="934" t="s">
        <v>13</v>
      </c>
      <c r="D351" s="469"/>
      <c r="E351" s="470">
        <f t="shared" ref="E351:L351" si="96">E334+E338-E344</f>
        <v>0</v>
      </c>
      <c r="F351" s="471">
        <f t="shared" si="96"/>
        <v>0</v>
      </c>
      <c r="G351" s="472">
        <f t="shared" si="96"/>
        <v>0</v>
      </c>
      <c r="H351" s="473">
        <f t="shared" si="96"/>
        <v>0</v>
      </c>
      <c r="I351" s="471">
        <f t="shared" si="96"/>
        <v>0</v>
      </c>
      <c r="J351" s="471">
        <f t="shared" si="96"/>
        <v>0</v>
      </c>
      <c r="K351" s="471">
        <f t="shared" si="96"/>
        <v>0</v>
      </c>
      <c r="L351" s="472">
        <f t="shared" si="96"/>
        <v>0</v>
      </c>
    </row>
    <row r="352" spans="2:12" ht="6" customHeight="1">
      <c r="B352" s="862"/>
      <c r="C352" s="915"/>
      <c r="E352" s="280"/>
      <c r="F352" s="281"/>
      <c r="G352" s="282"/>
      <c r="H352" s="283"/>
      <c r="I352" s="284"/>
      <c r="J352" s="284"/>
      <c r="K352" s="284"/>
      <c r="L352" s="285"/>
    </row>
    <row r="353" spans="2:12" s="529" customFormat="1">
      <c r="B353" s="1023"/>
      <c r="C353" s="944" t="s">
        <v>14</v>
      </c>
      <c r="D353" s="584"/>
      <c r="E353" s="585">
        <f t="shared" ref="E353:L353" si="97">SUM(E354:E358)</f>
        <v>0</v>
      </c>
      <c r="F353" s="586">
        <f t="shared" si="97"/>
        <v>0</v>
      </c>
      <c r="G353" s="587">
        <f t="shared" si="97"/>
        <v>0</v>
      </c>
      <c r="H353" s="588">
        <f t="shared" si="97"/>
        <v>0</v>
      </c>
      <c r="I353" s="589">
        <f t="shared" si="97"/>
        <v>0</v>
      </c>
      <c r="J353" s="589">
        <f t="shared" si="97"/>
        <v>0</v>
      </c>
      <c r="K353" s="589">
        <f t="shared" si="97"/>
        <v>0</v>
      </c>
      <c r="L353" s="590">
        <f t="shared" si="97"/>
        <v>0</v>
      </c>
    </row>
    <row r="354" spans="2:12" s="178" customFormat="1" outlineLevel="1">
      <c r="B354" s="977"/>
      <c r="C354" s="945" t="s">
        <v>15</v>
      </c>
      <c r="D354" s="591"/>
      <c r="E354" s="571"/>
      <c r="F354" s="572"/>
      <c r="G354" s="573"/>
      <c r="H354" s="571"/>
      <c r="I354" s="572"/>
      <c r="J354" s="572"/>
      <c r="K354" s="572"/>
      <c r="L354" s="574"/>
    </row>
    <row r="355" spans="2:12" s="178" customFormat="1" outlineLevel="1">
      <c r="B355" s="977"/>
      <c r="C355" s="945" t="s">
        <v>16</v>
      </c>
      <c r="D355" s="591"/>
      <c r="E355" s="571"/>
      <c r="F355" s="572"/>
      <c r="G355" s="573"/>
      <c r="H355" s="571"/>
      <c r="I355" s="572"/>
      <c r="J355" s="572"/>
      <c r="K355" s="572"/>
      <c r="L355" s="574"/>
    </row>
    <row r="356" spans="2:12" s="178" customFormat="1" outlineLevel="1">
      <c r="B356" s="977"/>
      <c r="C356" s="945" t="s">
        <v>17</v>
      </c>
      <c r="D356" s="591"/>
      <c r="E356" s="571"/>
      <c r="F356" s="572"/>
      <c r="G356" s="573"/>
      <c r="H356" s="571"/>
      <c r="I356" s="572"/>
      <c r="J356" s="572"/>
      <c r="K356" s="572"/>
      <c r="L356" s="574"/>
    </row>
    <row r="357" spans="2:12" s="178" customFormat="1" outlineLevel="1">
      <c r="B357" s="977"/>
      <c r="C357" s="945" t="s">
        <v>18</v>
      </c>
      <c r="D357" s="591"/>
      <c r="E357" s="571"/>
      <c r="F357" s="572"/>
      <c r="G357" s="573"/>
      <c r="H357" s="571"/>
      <c r="I357" s="572"/>
      <c r="J357" s="572"/>
      <c r="K357" s="572"/>
      <c r="L357" s="574"/>
    </row>
    <row r="358" spans="2:12" s="178" customFormat="1" outlineLevel="1">
      <c r="B358" s="977"/>
      <c r="C358" s="945" t="s">
        <v>19</v>
      </c>
      <c r="D358" s="591"/>
      <c r="E358" s="571"/>
      <c r="F358" s="572"/>
      <c r="G358" s="573"/>
      <c r="H358" s="571"/>
      <c r="I358" s="572"/>
      <c r="J358" s="572"/>
      <c r="K358" s="572"/>
      <c r="L358" s="574"/>
    </row>
    <row r="359" spans="2:12" s="529" customFormat="1">
      <c r="B359" s="1023"/>
      <c r="C359" s="944" t="s">
        <v>20</v>
      </c>
      <c r="D359" s="584"/>
      <c r="E359" s="585">
        <f t="shared" ref="E359:L359" si="98">SUM(E360:E363)</f>
        <v>0</v>
      </c>
      <c r="F359" s="586">
        <f t="shared" si="98"/>
        <v>0</v>
      </c>
      <c r="G359" s="587">
        <f t="shared" si="98"/>
        <v>0</v>
      </c>
      <c r="H359" s="588">
        <f t="shared" si="98"/>
        <v>0</v>
      </c>
      <c r="I359" s="589">
        <f t="shared" si="98"/>
        <v>0</v>
      </c>
      <c r="J359" s="589">
        <f t="shared" si="98"/>
        <v>0</v>
      </c>
      <c r="K359" s="589">
        <f t="shared" si="98"/>
        <v>0</v>
      </c>
      <c r="L359" s="590">
        <f t="shared" si="98"/>
        <v>0</v>
      </c>
    </row>
    <row r="360" spans="2:12" s="599" customFormat="1" ht="12.75" customHeight="1" outlineLevel="1">
      <c r="B360" s="1030"/>
      <c r="C360" s="946" t="s">
        <v>110</v>
      </c>
      <c r="D360" s="592"/>
      <c r="E360" s="593">
        <f>'plan finansowy'!E313</f>
        <v>0</v>
      </c>
      <c r="F360" s="594">
        <f>'plan finansowy'!F313</f>
        <v>0</v>
      </c>
      <c r="G360" s="595">
        <f>'plan finansowy'!G313</f>
        <v>0</v>
      </c>
      <c r="H360" s="596">
        <f>'plan finansowy'!H313</f>
        <v>0</v>
      </c>
      <c r="I360" s="597">
        <f>'plan finansowy'!I313</f>
        <v>0</v>
      </c>
      <c r="J360" s="597">
        <f>'plan finansowy'!J313</f>
        <v>0</v>
      </c>
      <c r="K360" s="597">
        <f>'plan finansowy'!K313</f>
        <v>0</v>
      </c>
      <c r="L360" s="598">
        <f>'plan finansowy'!L313</f>
        <v>0</v>
      </c>
    </row>
    <row r="361" spans="2:12" s="178" customFormat="1" outlineLevel="1">
      <c r="B361" s="977"/>
      <c r="C361" s="945" t="s">
        <v>21</v>
      </c>
      <c r="D361" s="591"/>
      <c r="E361" s="571"/>
      <c r="F361" s="572"/>
      <c r="G361" s="573"/>
      <c r="H361" s="571"/>
      <c r="I361" s="572"/>
      <c r="J361" s="572"/>
      <c r="K361" s="572"/>
      <c r="L361" s="574"/>
    </row>
    <row r="362" spans="2:12" s="178" customFormat="1" outlineLevel="1">
      <c r="B362" s="977"/>
      <c r="C362" s="945" t="s">
        <v>22</v>
      </c>
      <c r="D362" s="591"/>
      <c r="E362" s="571"/>
      <c r="F362" s="572"/>
      <c r="G362" s="573"/>
      <c r="H362" s="571"/>
      <c r="I362" s="572"/>
      <c r="J362" s="572"/>
      <c r="K362" s="572"/>
      <c r="L362" s="574"/>
    </row>
    <row r="363" spans="2:12" s="178" customFormat="1" outlineLevel="1">
      <c r="B363" s="977"/>
      <c r="C363" s="945" t="s">
        <v>23</v>
      </c>
      <c r="D363" s="591"/>
      <c r="E363" s="571"/>
      <c r="F363" s="572"/>
      <c r="G363" s="573"/>
      <c r="H363" s="571"/>
      <c r="I363" s="572"/>
      <c r="J363" s="572"/>
      <c r="K363" s="572"/>
      <c r="L363" s="574"/>
    </row>
    <row r="364" spans="2:12" ht="6" customHeight="1">
      <c r="B364" s="862"/>
      <c r="C364" s="915"/>
      <c r="E364" s="280"/>
      <c r="F364" s="281"/>
      <c r="G364" s="282"/>
      <c r="H364" s="283"/>
      <c r="I364" s="284"/>
      <c r="J364" s="284"/>
      <c r="K364" s="284"/>
      <c r="L364" s="285"/>
    </row>
    <row r="365" spans="2:12" s="547" customFormat="1">
      <c r="B365" s="1026"/>
      <c r="C365" s="934" t="s">
        <v>24</v>
      </c>
      <c r="D365" s="469"/>
      <c r="E365" s="470">
        <f t="shared" ref="E365:L365" si="99">E351+E353-E359</f>
        <v>0</v>
      </c>
      <c r="F365" s="471">
        <f t="shared" si="99"/>
        <v>0</v>
      </c>
      <c r="G365" s="472">
        <f t="shared" si="99"/>
        <v>0</v>
      </c>
      <c r="H365" s="473">
        <f t="shared" si="99"/>
        <v>0</v>
      </c>
      <c r="I365" s="471">
        <f t="shared" si="99"/>
        <v>0</v>
      </c>
      <c r="J365" s="471">
        <f t="shared" si="99"/>
        <v>0</v>
      </c>
      <c r="K365" s="471">
        <f t="shared" si="99"/>
        <v>0</v>
      </c>
      <c r="L365" s="472">
        <f t="shared" si="99"/>
        <v>0</v>
      </c>
    </row>
    <row r="366" spans="2:12" ht="6" customHeight="1">
      <c r="B366" s="862"/>
      <c r="C366" s="915"/>
      <c r="E366" s="280"/>
      <c r="F366" s="281"/>
      <c r="G366" s="282"/>
      <c r="H366" s="283"/>
      <c r="I366" s="284"/>
      <c r="J366" s="284"/>
      <c r="K366" s="284"/>
      <c r="L366" s="285"/>
    </row>
    <row r="367" spans="2:12" s="529" customFormat="1">
      <c r="B367" s="1023"/>
      <c r="C367" s="944" t="s">
        <v>25</v>
      </c>
      <c r="D367" s="584"/>
      <c r="E367" s="600"/>
      <c r="F367" s="601"/>
      <c r="G367" s="602"/>
      <c r="H367" s="603"/>
      <c r="I367" s="604"/>
      <c r="J367" s="604"/>
      <c r="K367" s="604"/>
      <c r="L367" s="605"/>
    </row>
    <row r="368" spans="2:12" s="529" customFormat="1">
      <c r="B368" s="1023"/>
      <c r="C368" s="944" t="s">
        <v>26</v>
      </c>
      <c r="D368" s="584"/>
      <c r="E368" s="585">
        <f>E365+E367</f>
        <v>0</v>
      </c>
      <c r="F368" s="586">
        <f t="shared" ref="F368:L368" si="100">F365+F367</f>
        <v>0</v>
      </c>
      <c r="G368" s="587">
        <f t="shared" si="100"/>
        <v>0</v>
      </c>
      <c r="H368" s="588">
        <f t="shared" si="100"/>
        <v>0</v>
      </c>
      <c r="I368" s="589">
        <f t="shared" si="100"/>
        <v>0</v>
      </c>
      <c r="J368" s="589">
        <f t="shared" si="100"/>
        <v>0</v>
      </c>
      <c r="K368" s="589">
        <f t="shared" si="100"/>
        <v>0</v>
      </c>
      <c r="L368" s="590">
        <f t="shared" si="100"/>
        <v>0</v>
      </c>
    </row>
    <row r="369" spans="2:12" s="606" customFormat="1" ht="4.5" customHeight="1">
      <c r="B369" s="1031"/>
      <c r="C369" s="947" t="s">
        <v>27</v>
      </c>
      <c r="D369" s="607"/>
      <c r="E369" s="608"/>
      <c r="F369" s="609"/>
      <c r="G369" s="610"/>
      <c r="H369" s="611"/>
      <c r="I369" s="612"/>
      <c r="J369" s="612"/>
      <c r="K369" s="612"/>
      <c r="L369" s="613"/>
    </row>
    <row r="370" spans="2:12" s="570" customFormat="1">
      <c r="B370" s="1029"/>
      <c r="C370" s="944" t="s">
        <v>28</v>
      </c>
      <c r="D370" s="584"/>
      <c r="E370" s="600"/>
      <c r="F370" s="601"/>
      <c r="G370" s="614"/>
      <c r="H370" s="603"/>
      <c r="I370" s="604"/>
      <c r="J370" s="604"/>
      <c r="K370" s="604"/>
      <c r="L370" s="605"/>
    </row>
    <row r="371" spans="2:12" outlineLevel="1">
      <c r="B371" s="862"/>
      <c r="C371" s="915" t="s">
        <v>29</v>
      </c>
      <c r="E371" s="615" t="str">
        <f>IF(E368=0,"-",E370/E368)</f>
        <v>-</v>
      </c>
      <c r="F371" s="616" t="str">
        <f t="shared" ref="F371:L371" si="101">IF(F368=0,"-",F370/F368)</f>
        <v>-</v>
      </c>
      <c r="G371" s="617" t="str">
        <f t="shared" si="101"/>
        <v>-</v>
      </c>
      <c r="H371" s="618" t="str">
        <f t="shared" si="101"/>
        <v>-</v>
      </c>
      <c r="I371" s="619" t="str">
        <f t="shared" si="101"/>
        <v>-</v>
      </c>
      <c r="J371" s="619" t="str">
        <f t="shared" si="101"/>
        <v>-</v>
      </c>
      <c r="K371" s="619" t="str">
        <f t="shared" si="101"/>
        <v>-</v>
      </c>
      <c r="L371" s="620" t="str">
        <f t="shared" si="101"/>
        <v>-</v>
      </c>
    </row>
    <row r="372" spans="2:12" outlineLevel="1">
      <c r="B372" s="862"/>
      <c r="C372" s="944" t="s">
        <v>274</v>
      </c>
      <c r="E372" s="301"/>
      <c r="F372" s="302"/>
      <c r="G372" s="621"/>
      <c r="H372" s="622"/>
      <c r="I372" s="623"/>
      <c r="J372" s="623"/>
      <c r="K372" s="623"/>
      <c r="L372" s="624"/>
    </row>
    <row r="373" spans="2:12" ht="6" customHeight="1">
      <c r="B373" s="978"/>
      <c r="C373" s="915"/>
      <c r="E373" s="280"/>
      <c r="F373" s="281"/>
      <c r="G373" s="625"/>
      <c r="H373" s="626"/>
      <c r="I373" s="627"/>
      <c r="J373" s="627"/>
      <c r="K373" s="627"/>
      <c r="L373" s="628"/>
    </row>
    <row r="374" spans="2:12" s="547" customFormat="1" ht="12" thickBot="1">
      <c r="B374" s="1032"/>
      <c r="C374" s="934" t="s">
        <v>275</v>
      </c>
      <c r="D374" s="469"/>
      <c r="E374" s="629">
        <f>E368-E370</f>
        <v>0</v>
      </c>
      <c r="F374" s="630">
        <f>F368-F370</f>
        <v>0</v>
      </c>
      <c r="G374" s="631">
        <f>G368-G370</f>
        <v>0</v>
      </c>
      <c r="H374" s="629">
        <f>H368-H370-H372</f>
        <v>0</v>
      </c>
      <c r="I374" s="630">
        <f>I368-I370-I372</f>
        <v>0</v>
      </c>
      <c r="J374" s="630">
        <f>J368-J370-J372</f>
        <v>0</v>
      </c>
      <c r="K374" s="630">
        <f>K368-K370-K372</f>
        <v>0</v>
      </c>
      <c r="L374" s="631">
        <f>L368-L370-L372</f>
        <v>0</v>
      </c>
    </row>
    <row r="375" spans="2:12" s="548" customFormat="1" outlineLevel="1">
      <c r="B375" s="1027"/>
      <c r="C375" s="1022" t="s">
        <v>30</v>
      </c>
      <c r="D375" s="632"/>
      <c r="E375" s="633" t="str">
        <f t="shared" ref="E375:L375" si="102">IF(E318=0,"-",E374/E318)</f>
        <v>-</v>
      </c>
      <c r="F375" s="634" t="str">
        <f t="shared" si="102"/>
        <v>-</v>
      </c>
      <c r="G375" s="635" t="str">
        <f t="shared" si="102"/>
        <v>-</v>
      </c>
      <c r="H375" s="633" t="str">
        <f t="shared" si="102"/>
        <v>-</v>
      </c>
      <c r="I375" s="634" t="str">
        <f t="shared" si="102"/>
        <v>-</v>
      </c>
      <c r="J375" s="634" t="str">
        <f t="shared" si="102"/>
        <v>-</v>
      </c>
      <c r="K375" s="634" t="str">
        <f t="shared" si="102"/>
        <v>-</v>
      </c>
      <c r="L375" s="635" t="str">
        <f t="shared" si="102"/>
        <v>-</v>
      </c>
    </row>
    <row r="376" spans="2:12" s="548" customFormat="1" ht="12" outlineLevel="1" thickBot="1">
      <c r="B376" s="1027"/>
      <c r="C376" s="1113" t="s">
        <v>307</v>
      </c>
      <c r="D376" s="1114"/>
      <c r="E376" s="1115" t="str">
        <f>IF(E318=0,"-",(E374+E326)/E318)</f>
        <v>-</v>
      </c>
      <c r="F376" s="1116" t="str">
        <f t="shared" ref="F376:L376" si="103">IF(F318=0,"-",(F374+F326)/F318)</f>
        <v>-</v>
      </c>
      <c r="G376" s="1117" t="str">
        <f t="shared" si="103"/>
        <v>-</v>
      </c>
      <c r="H376" s="1115" t="str">
        <f t="shared" si="103"/>
        <v>-</v>
      </c>
      <c r="I376" s="1116" t="str">
        <f t="shared" si="103"/>
        <v>-</v>
      </c>
      <c r="J376" s="1116" t="str">
        <f t="shared" si="103"/>
        <v>-</v>
      </c>
      <c r="K376" s="1116" t="str">
        <f t="shared" si="103"/>
        <v>-</v>
      </c>
      <c r="L376" s="1117" t="str">
        <f t="shared" si="103"/>
        <v>-</v>
      </c>
    </row>
    <row r="377" spans="2:12" ht="12" outlineLevel="1" collapsed="1" thickTop="1">
      <c r="C377" s="636"/>
      <c r="D377" s="636"/>
    </row>
    <row r="378" spans="2:12" s="637" customFormat="1" outlineLevel="1">
      <c r="C378" s="638" t="s">
        <v>31</v>
      </c>
      <c r="D378" s="638"/>
      <c r="E378" s="639">
        <f t="shared" ref="E378:L378" si="104">E334+E326</f>
        <v>0</v>
      </c>
      <c r="F378" s="639">
        <f t="shared" si="104"/>
        <v>0</v>
      </c>
      <c r="G378" s="639">
        <f t="shared" si="104"/>
        <v>0</v>
      </c>
      <c r="H378" s="639">
        <f t="shared" si="104"/>
        <v>0</v>
      </c>
      <c r="I378" s="639">
        <f t="shared" si="104"/>
        <v>0</v>
      </c>
      <c r="J378" s="639">
        <f t="shared" si="104"/>
        <v>0</v>
      </c>
      <c r="K378" s="639">
        <f t="shared" si="104"/>
        <v>0</v>
      </c>
      <c r="L378" s="639">
        <f t="shared" si="104"/>
        <v>0</v>
      </c>
    </row>
    <row r="379" spans="2:12" s="637" customFormat="1" outlineLevel="1">
      <c r="C379" s="638" t="s">
        <v>32</v>
      </c>
      <c r="D379" s="638"/>
      <c r="E379" s="639">
        <f t="shared" ref="E379:L379" si="105">E374+E326</f>
        <v>0</v>
      </c>
      <c r="F379" s="639">
        <f t="shared" si="105"/>
        <v>0</v>
      </c>
      <c r="G379" s="639">
        <f t="shared" si="105"/>
        <v>0</v>
      </c>
      <c r="H379" s="639">
        <f t="shared" si="105"/>
        <v>0</v>
      </c>
      <c r="I379" s="639">
        <f t="shared" si="105"/>
        <v>0</v>
      </c>
      <c r="J379" s="639">
        <f t="shared" si="105"/>
        <v>0</v>
      </c>
      <c r="K379" s="639">
        <f t="shared" si="105"/>
        <v>0</v>
      </c>
      <c r="L379" s="639">
        <f t="shared" si="105"/>
        <v>0</v>
      </c>
    </row>
    <row r="380" spans="2:12" s="637" customFormat="1" outlineLevel="1">
      <c r="C380" s="638" t="s">
        <v>123</v>
      </c>
      <c r="D380" s="638"/>
      <c r="E380" s="639">
        <f t="shared" ref="E380:L380" si="106">E379+E347</f>
        <v>0</v>
      </c>
      <c r="F380" s="639">
        <f t="shared" si="106"/>
        <v>0</v>
      </c>
      <c r="G380" s="639">
        <f t="shared" si="106"/>
        <v>0</v>
      </c>
      <c r="H380" s="639">
        <f t="shared" si="106"/>
        <v>0</v>
      </c>
      <c r="I380" s="639">
        <f t="shared" si="106"/>
        <v>0</v>
      </c>
      <c r="J380" s="639">
        <f t="shared" si="106"/>
        <v>0</v>
      </c>
      <c r="K380" s="639">
        <f t="shared" si="106"/>
        <v>0</v>
      </c>
      <c r="L380" s="639">
        <f t="shared" si="106"/>
        <v>0</v>
      </c>
    </row>
    <row r="381" spans="2:12" outlineLevel="1"/>
    <row r="382" spans="2:12" s="644" customFormat="1" ht="13.8" thickBot="1">
      <c r="B382" s="640"/>
      <c r="C382" s="641"/>
      <c r="D382" s="642"/>
      <c r="E382" s="643"/>
      <c r="F382" s="643"/>
      <c r="G382" s="643"/>
      <c r="H382" s="643">
        <f>(H387+H389)-(G265+H126-H280)</f>
        <v>0</v>
      </c>
      <c r="I382" s="643">
        <f>(I387+I389)-(H265+I126-I280)</f>
        <v>0</v>
      </c>
      <c r="J382" s="643">
        <f>(J387+J389)-(I265+J126-J280)</f>
        <v>0</v>
      </c>
      <c r="K382" s="643">
        <f>(K387+K389)-(J265+K126-K280)</f>
        <v>0</v>
      </c>
      <c r="L382" s="643">
        <f>(L387+L389)-(K265+L126-L280)</f>
        <v>0</v>
      </c>
    </row>
    <row r="383" spans="2:12" ht="16.2" thickTop="1" thickBot="1">
      <c r="C383" s="21" t="str">
        <f>CONCATENATE("TABELA ",B384)</f>
        <v>TABELA 11</v>
      </c>
      <c r="D383" s="5"/>
      <c r="E383" s="1150" t="s">
        <v>250</v>
      </c>
      <c r="F383" s="1151"/>
      <c r="G383" s="1152"/>
      <c r="H383" s="1153" t="s">
        <v>251</v>
      </c>
      <c r="I383" s="1154"/>
      <c r="J383" s="1154"/>
      <c r="K383" s="1154"/>
      <c r="L383" s="1155"/>
    </row>
    <row r="384" spans="2:12" ht="21.75" customHeight="1" thickTop="1" thickBot="1">
      <c r="B384" s="424">
        <f>+B316+1</f>
        <v>11</v>
      </c>
      <c r="C384" s="895" t="s">
        <v>187</v>
      </c>
      <c r="D384" s="70"/>
      <c r="E384" s="24">
        <f>E$7</f>
        <v>2018</v>
      </c>
      <c r="F384" s="25">
        <f t="shared" ref="F384:L384" si="107">F$7</f>
        <v>2019</v>
      </c>
      <c r="G384" s="177">
        <f t="shared" si="107"/>
        <v>2020</v>
      </c>
      <c r="H384" s="73">
        <f t="shared" si="107"/>
        <v>2021</v>
      </c>
      <c r="I384" s="29">
        <f t="shared" si="107"/>
        <v>2022</v>
      </c>
      <c r="J384" s="29">
        <f t="shared" si="107"/>
        <v>2023</v>
      </c>
      <c r="K384" s="29">
        <f t="shared" si="107"/>
        <v>2024</v>
      </c>
      <c r="L384" s="30">
        <f t="shared" si="107"/>
        <v>2025</v>
      </c>
    </row>
    <row r="385" spans="2:55" ht="11.25" customHeight="1" thickTop="1">
      <c r="B385" s="862"/>
      <c r="C385" s="948"/>
      <c r="E385" s="645"/>
      <c r="F385" s="646"/>
      <c r="G385" s="647"/>
      <c r="H385" s="648"/>
      <c r="I385" s="649"/>
      <c r="J385" s="649"/>
      <c r="K385" s="649"/>
      <c r="L385" s="650"/>
      <c r="N385" s="85">
        <f>+E384</f>
        <v>2018</v>
      </c>
      <c r="P385" s="85">
        <f>+F384</f>
        <v>2019</v>
      </c>
      <c r="R385" s="226">
        <f>+G384</f>
        <v>2020</v>
      </c>
      <c r="T385" s="85">
        <f>+H384</f>
        <v>2021</v>
      </c>
      <c r="V385" s="85">
        <f>+I384</f>
        <v>2022</v>
      </c>
      <c r="X385" s="226">
        <f>+J384</f>
        <v>2023</v>
      </c>
      <c r="Z385" s="226">
        <f>+K384</f>
        <v>2024</v>
      </c>
      <c r="AB385" s="226">
        <f>+L384</f>
        <v>2025</v>
      </c>
      <c r="AD385" s="226"/>
      <c r="AF385" s="226"/>
      <c r="AH385" s="226"/>
      <c r="AJ385" s="226"/>
      <c r="AL385" s="226"/>
      <c r="AN385" s="226"/>
      <c r="AP385" s="226"/>
      <c r="AR385" s="226"/>
      <c r="AT385" s="226"/>
      <c r="AV385" s="226"/>
      <c r="AX385" s="226"/>
      <c r="AZ385" s="226"/>
      <c r="BB385" s="226"/>
    </row>
    <row r="386" spans="2:55" s="529" customFormat="1">
      <c r="B386" s="1023"/>
      <c r="C386" s="934" t="s">
        <v>33</v>
      </c>
      <c r="D386" s="469"/>
      <c r="E386" s="470">
        <f t="shared" ref="E386:K386" si="108">E387+E388+E397+E398+E399</f>
        <v>0</v>
      </c>
      <c r="F386" s="471">
        <f t="shared" si="108"/>
        <v>0</v>
      </c>
      <c r="G386" s="472">
        <f t="shared" si="108"/>
        <v>0</v>
      </c>
      <c r="H386" s="473">
        <f t="shared" si="108"/>
        <v>0</v>
      </c>
      <c r="I386" s="471">
        <f t="shared" si="108"/>
        <v>0</v>
      </c>
      <c r="J386" s="471">
        <f t="shared" si="108"/>
        <v>0</v>
      </c>
      <c r="K386" s="471">
        <f t="shared" si="108"/>
        <v>0</v>
      </c>
      <c r="L386" s="472">
        <f>L387+L388+L397+L398+L399</f>
        <v>0</v>
      </c>
      <c r="M386" s="529" t="s">
        <v>127</v>
      </c>
      <c r="N386" s="651">
        <f>+E386</f>
        <v>0</v>
      </c>
      <c r="P386" s="651">
        <f>+F386</f>
        <v>0</v>
      </c>
      <c r="R386" s="651">
        <f>+G386</f>
        <v>0</v>
      </c>
      <c r="T386" s="651">
        <f>+H386</f>
        <v>0</v>
      </c>
      <c r="V386" s="651">
        <f>+I386</f>
        <v>0</v>
      </c>
      <c r="X386" s="651">
        <f>+J386</f>
        <v>0</v>
      </c>
      <c r="Z386" s="651">
        <f>+K386</f>
        <v>0</v>
      </c>
      <c r="AB386" s="651">
        <f>+L386</f>
        <v>0</v>
      </c>
      <c r="AD386" s="651"/>
      <c r="AF386" s="651"/>
      <c r="AH386" s="651"/>
      <c r="AJ386" s="651"/>
      <c r="AL386" s="651"/>
      <c r="AN386" s="651"/>
      <c r="AP386" s="651"/>
      <c r="AR386" s="651"/>
      <c r="AT386" s="651"/>
      <c r="AV386" s="651"/>
      <c r="AX386" s="651"/>
      <c r="AZ386" s="651"/>
      <c r="BB386" s="651"/>
    </row>
    <row r="387" spans="2:55" s="178" customFormat="1">
      <c r="B387" s="977"/>
      <c r="C387" s="945" t="s">
        <v>34</v>
      </c>
      <c r="D387" s="591"/>
      <c r="E387" s="571"/>
      <c r="F387" s="572"/>
      <c r="G387" s="573"/>
      <c r="H387" s="581"/>
      <c r="I387" s="582"/>
      <c r="J387" s="582"/>
      <c r="K387" s="582"/>
      <c r="L387" s="583"/>
      <c r="M387" s="178" t="s">
        <v>128</v>
      </c>
      <c r="N387" s="381">
        <f>+E403</f>
        <v>0</v>
      </c>
      <c r="P387" s="381">
        <f>+F403</f>
        <v>0</v>
      </c>
      <c r="R387" s="381">
        <f>+G403</f>
        <v>0</v>
      </c>
      <c r="T387" s="381">
        <f>+H403</f>
        <v>0</v>
      </c>
      <c r="V387" s="381">
        <f>+I403</f>
        <v>0</v>
      </c>
      <c r="X387" s="381">
        <f>+J403</f>
        <v>0</v>
      </c>
      <c r="Z387" s="381">
        <f>+K403</f>
        <v>0</v>
      </c>
      <c r="AB387" s="381">
        <f>+L403</f>
        <v>0</v>
      </c>
      <c r="AD387" s="381"/>
      <c r="AF387" s="381"/>
      <c r="AH387" s="381"/>
      <c r="AJ387" s="381"/>
      <c r="AL387" s="381"/>
      <c r="AN387" s="381"/>
      <c r="AP387" s="381"/>
      <c r="AR387" s="381"/>
      <c r="AT387" s="381"/>
      <c r="AV387" s="381"/>
      <c r="AX387" s="381"/>
      <c r="AZ387" s="381"/>
      <c r="BB387" s="381"/>
    </row>
    <row r="388" spans="2:55">
      <c r="B388" s="862"/>
      <c r="C388" s="915" t="s">
        <v>35</v>
      </c>
      <c r="E388" s="280">
        <f>E389+E395+E396</f>
        <v>0</v>
      </c>
      <c r="F388" s="281">
        <f t="shared" ref="F388:K388" si="109">F389+F395+F396</f>
        <v>0</v>
      </c>
      <c r="G388" s="282">
        <f t="shared" si="109"/>
        <v>0</v>
      </c>
      <c r="H388" s="283">
        <f t="shared" si="109"/>
        <v>0</v>
      </c>
      <c r="I388" s="284">
        <f t="shared" si="109"/>
        <v>0</v>
      </c>
      <c r="J388" s="284">
        <f t="shared" si="109"/>
        <v>0</v>
      </c>
      <c r="K388" s="284">
        <f t="shared" si="109"/>
        <v>0</v>
      </c>
      <c r="L388" s="285">
        <f>L389+L395+L396</f>
        <v>0</v>
      </c>
      <c r="M388" s="5" t="s">
        <v>129</v>
      </c>
      <c r="O388" s="11">
        <f>+E417</f>
        <v>0</v>
      </c>
      <c r="Q388" s="11">
        <f>+F417</f>
        <v>0</v>
      </c>
      <c r="S388" s="11">
        <f>+G417</f>
        <v>0</v>
      </c>
      <c r="U388" s="11">
        <f>+H417</f>
        <v>0</v>
      </c>
      <c r="W388" s="11">
        <f>+I417</f>
        <v>0</v>
      </c>
      <c r="Y388" s="11">
        <f>+J417</f>
        <v>0</v>
      </c>
      <c r="AA388" s="11">
        <f>+K417</f>
        <v>0</v>
      </c>
      <c r="AC388" s="11">
        <f>+L417</f>
        <v>0</v>
      </c>
      <c r="AE388" s="11"/>
      <c r="AG388" s="11"/>
      <c r="AI388" s="11"/>
      <c r="AK388" s="11"/>
      <c r="AM388" s="11"/>
      <c r="AO388" s="11"/>
      <c r="AQ388" s="11"/>
      <c r="AS388" s="11"/>
      <c r="AU388" s="11"/>
      <c r="AW388" s="11"/>
      <c r="AY388" s="11"/>
      <c r="BA388" s="11"/>
      <c r="BC388" s="11"/>
    </row>
    <row r="389" spans="2:55" s="652" customFormat="1">
      <c r="B389" s="1033"/>
      <c r="C389" s="949" t="s">
        <v>36</v>
      </c>
      <c r="D389" s="210"/>
      <c r="E389" s="280">
        <f>SUM(E390:E394)</f>
        <v>0</v>
      </c>
      <c r="F389" s="281">
        <f t="shared" ref="F389:K389" si="110">SUM(F390:F394)</f>
        <v>0</v>
      </c>
      <c r="G389" s="282">
        <f t="shared" si="110"/>
        <v>0</v>
      </c>
      <c r="H389" s="283">
        <f>SUM(H390:H394)</f>
        <v>0</v>
      </c>
      <c r="I389" s="284">
        <f t="shared" si="110"/>
        <v>0</v>
      </c>
      <c r="J389" s="284">
        <f t="shared" si="110"/>
        <v>0</v>
      </c>
      <c r="K389" s="284">
        <f t="shared" si="110"/>
        <v>0</v>
      </c>
      <c r="L389" s="285">
        <f>SUM(L390:L394)</f>
        <v>0</v>
      </c>
      <c r="M389" s="652" t="s">
        <v>208</v>
      </c>
      <c r="O389" s="653">
        <f>+E424</f>
        <v>0</v>
      </c>
      <c r="Q389" s="653">
        <f>+F424</f>
        <v>0</v>
      </c>
      <c r="S389" s="653">
        <f>+G424</f>
        <v>0</v>
      </c>
      <c r="U389" s="653">
        <f>+H424</f>
        <v>0</v>
      </c>
      <c r="W389" s="653">
        <f>+I424</f>
        <v>0</v>
      </c>
      <c r="Y389" s="653">
        <f>+J424</f>
        <v>0</v>
      </c>
      <c r="AA389" s="653">
        <f>+K424</f>
        <v>0</v>
      </c>
      <c r="AC389" s="653">
        <f>+L424</f>
        <v>0</v>
      </c>
      <c r="AE389" s="653"/>
      <c r="AG389" s="653"/>
      <c r="AI389" s="653"/>
      <c r="AK389" s="653"/>
      <c r="AM389" s="653"/>
      <c r="AO389" s="653"/>
      <c r="AQ389" s="653"/>
      <c r="AS389" s="653"/>
      <c r="AU389" s="653"/>
      <c r="AW389" s="653"/>
      <c r="AY389" s="653"/>
      <c r="BA389" s="653"/>
      <c r="BC389" s="653"/>
    </row>
    <row r="390" spans="2:55" s="661" customFormat="1" ht="10.199999999999999">
      <c r="B390" s="1034"/>
      <c r="C390" s="950" t="s">
        <v>37</v>
      </c>
      <c r="D390" s="654"/>
      <c r="E390" s="655"/>
      <c r="F390" s="656"/>
      <c r="G390" s="657"/>
      <c r="H390" s="658"/>
      <c r="I390" s="659"/>
      <c r="J390" s="659"/>
      <c r="K390" s="659"/>
      <c r="L390" s="660"/>
      <c r="M390" s="661" t="s">
        <v>0</v>
      </c>
      <c r="O390" s="662">
        <f>+SUM(O388:O389)</f>
        <v>0</v>
      </c>
      <c r="Q390" s="662">
        <f>+SUM(Q388:Q389)</f>
        <v>0</v>
      </c>
      <c r="R390" s="662"/>
      <c r="S390" s="662">
        <f>+SUM(S388:S389)</f>
        <v>0</v>
      </c>
      <c r="U390" s="662">
        <f>+SUM(U388:U389)</f>
        <v>0</v>
      </c>
      <c r="W390" s="662">
        <f>+SUM(W388:W389)</f>
        <v>0</v>
      </c>
      <c r="X390" s="662"/>
      <c r="Y390" s="662">
        <f>+SUM(Y388:Y389)</f>
        <v>0</v>
      </c>
      <c r="AA390" s="662">
        <f>+SUM(AA388:AA389)</f>
        <v>0</v>
      </c>
      <c r="AC390" s="662">
        <f>+SUM(AC388:AC389)</f>
        <v>0</v>
      </c>
      <c r="AD390" s="662"/>
      <c r="AE390" s="662"/>
      <c r="AG390" s="662"/>
      <c r="AI390" s="662"/>
      <c r="AJ390" s="662"/>
      <c r="AK390" s="662"/>
      <c r="AM390" s="662"/>
      <c r="AO390" s="662"/>
      <c r="AQ390" s="662"/>
      <c r="AS390" s="662"/>
      <c r="AU390" s="662"/>
      <c r="AW390" s="662"/>
      <c r="AY390" s="662"/>
      <c r="BA390" s="662"/>
      <c r="BC390" s="662"/>
    </row>
    <row r="391" spans="2:55" s="661" customFormat="1" ht="9.75" customHeight="1">
      <c r="B391" s="1034"/>
      <c r="C391" s="950" t="s">
        <v>38</v>
      </c>
      <c r="D391" s="654"/>
      <c r="E391" s="655"/>
      <c r="F391" s="656"/>
      <c r="G391" s="657">
        <f>G259+G260</f>
        <v>0</v>
      </c>
      <c r="H391" s="658"/>
      <c r="I391" s="659"/>
      <c r="J391" s="659"/>
      <c r="K391" s="659"/>
      <c r="L391" s="660"/>
    </row>
    <row r="392" spans="2:55" s="661" customFormat="1" ht="10.199999999999999">
      <c r="B392" s="1035"/>
      <c r="C392" s="950" t="s">
        <v>39</v>
      </c>
      <c r="D392" s="654"/>
      <c r="E392" s="655"/>
      <c r="F392" s="656"/>
      <c r="G392" s="657"/>
      <c r="H392" s="658"/>
      <c r="I392" s="659"/>
      <c r="J392" s="659"/>
      <c r="K392" s="659"/>
      <c r="L392" s="660"/>
    </row>
    <row r="393" spans="2:55" s="661" customFormat="1" ht="10.199999999999999" outlineLevel="3">
      <c r="B393" s="1034"/>
      <c r="C393" s="950" t="s">
        <v>40</v>
      </c>
      <c r="D393" s="654"/>
      <c r="E393" s="655"/>
      <c r="F393" s="656"/>
      <c r="G393" s="657"/>
      <c r="H393" s="658"/>
      <c r="I393" s="659"/>
      <c r="J393" s="659"/>
      <c r="K393" s="659"/>
      <c r="L393" s="660"/>
    </row>
    <row r="394" spans="2:55" s="661" customFormat="1" ht="10.199999999999999" outlineLevel="3">
      <c r="B394" s="1034"/>
      <c r="C394" s="950" t="s">
        <v>41</v>
      </c>
      <c r="D394" s="654"/>
      <c r="E394" s="655"/>
      <c r="F394" s="656"/>
      <c r="G394" s="657"/>
      <c r="H394" s="658"/>
      <c r="I394" s="659"/>
      <c r="J394" s="659"/>
      <c r="K394" s="659"/>
      <c r="L394" s="660"/>
    </row>
    <row r="395" spans="2:55" s="663" customFormat="1">
      <c r="B395" s="1036"/>
      <c r="C395" s="942" t="s">
        <v>42</v>
      </c>
      <c r="D395" s="214"/>
      <c r="E395" s="571"/>
      <c r="F395" s="572"/>
      <c r="G395" s="573"/>
      <c r="H395" s="571"/>
      <c r="I395" s="572"/>
      <c r="J395" s="572"/>
      <c r="K395" s="572"/>
      <c r="L395" s="574"/>
    </row>
    <row r="396" spans="2:55" s="663" customFormat="1" outlineLevel="1">
      <c r="B396" s="1036"/>
      <c r="C396" s="942" t="s">
        <v>101</v>
      </c>
      <c r="D396" s="214"/>
      <c r="E396" s="571"/>
      <c r="F396" s="572"/>
      <c r="G396" s="573"/>
      <c r="H396" s="571"/>
      <c r="I396" s="572"/>
      <c r="J396" s="572"/>
      <c r="K396" s="572"/>
      <c r="L396" s="574"/>
    </row>
    <row r="397" spans="2:55" s="178" customFormat="1">
      <c r="B397" s="1037"/>
      <c r="C397" s="945" t="s">
        <v>308</v>
      </c>
      <c r="D397" s="591"/>
      <c r="E397" s="571"/>
      <c r="F397" s="572"/>
      <c r="G397" s="573"/>
      <c r="H397" s="571"/>
      <c r="I397" s="572"/>
      <c r="J397" s="572"/>
      <c r="K397" s="572"/>
      <c r="L397" s="574"/>
    </row>
    <row r="398" spans="2:55" s="178" customFormat="1">
      <c r="B398" s="1037"/>
      <c r="C398" s="945" t="s">
        <v>43</v>
      </c>
      <c r="D398" s="591"/>
      <c r="E398" s="571"/>
      <c r="F398" s="572"/>
      <c r="G398" s="573"/>
      <c r="H398" s="571"/>
      <c r="I398" s="572"/>
      <c r="J398" s="572"/>
      <c r="K398" s="572"/>
      <c r="L398" s="574"/>
    </row>
    <row r="399" spans="2:55" s="178" customFormat="1">
      <c r="B399" s="1037"/>
      <c r="C399" s="945" t="s">
        <v>140</v>
      </c>
      <c r="D399" s="591"/>
      <c r="E399" s="575">
        <f t="shared" ref="E399:L399" si="111">SUM(E400:E401)</f>
        <v>0</v>
      </c>
      <c r="F399" s="576">
        <f t="shared" si="111"/>
        <v>0</v>
      </c>
      <c r="G399" s="577">
        <f t="shared" si="111"/>
        <v>0</v>
      </c>
      <c r="H399" s="578">
        <f t="shared" si="111"/>
        <v>0</v>
      </c>
      <c r="I399" s="579">
        <f t="shared" si="111"/>
        <v>0</v>
      </c>
      <c r="J399" s="579">
        <f t="shared" si="111"/>
        <v>0</v>
      </c>
      <c r="K399" s="579">
        <f t="shared" si="111"/>
        <v>0</v>
      </c>
      <c r="L399" s="580">
        <f t="shared" si="111"/>
        <v>0</v>
      </c>
    </row>
    <row r="400" spans="2:55" s="652" customFormat="1" ht="10.199999999999999" outlineLevel="1">
      <c r="B400" s="1033"/>
      <c r="C400" s="951" t="s">
        <v>102</v>
      </c>
      <c r="D400" s="664"/>
      <c r="E400" s="665"/>
      <c r="F400" s="666"/>
      <c r="G400" s="667"/>
      <c r="H400" s="665"/>
      <c r="I400" s="666"/>
      <c r="J400" s="666"/>
      <c r="K400" s="666"/>
      <c r="L400" s="668"/>
    </row>
    <row r="401" spans="2:15" s="652" customFormat="1" ht="10.199999999999999" outlineLevel="1">
      <c r="B401" s="1033"/>
      <c r="C401" s="951" t="s">
        <v>103</v>
      </c>
      <c r="D401" s="664"/>
      <c r="E401" s="665"/>
      <c r="F401" s="666"/>
      <c r="G401" s="667"/>
      <c r="H401" s="665"/>
      <c r="I401" s="666"/>
      <c r="J401" s="666"/>
      <c r="K401" s="666"/>
      <c r="L401" s="668"/>
    </row>
    <row r="402" spans="2:15" ht="9.75" customHeight="1">
      <c r="B402" s="862"/>
      <c r="C402" s="915"/>
      <c r="E402" s="280"/>
      <c r="F402" s="281"/>
      <c r="G402" s="282"/>
      <c r="H402" s="283"/>
      <c r="I402" s="284"/>
      <c r="J402" s="284"/>
      <c r="K402" s="284"/>
      <c r="L402" s="285"/>
    </row>
    <row r="403" spans="2:15" s="529" customFormat="1">
      <c r="B403" s="1023"/>
      <c r="C403" s="934" t="s">
        <v>44</v>
      </c>
      <c r="D403" s="469"/>
      <c r="E403" s="470">
        <f t="shared" ref="E403:L403" si="112">SUM(E404+E405+E410+E413)</f>
        <v>0</v>
      </c>
      <c r="F403" s="471">
        <f t="shared" si="112"/>
        <v>0</v>
      </c>
      <c r="G403" s="472">
        <f t="shared" si="112"/>
        <v>0</v>
      </c>
      <c r="H403" s="473">
        <f t="shared" si="112"/>
        <v>0</v>
      </c>
      <c r="I403" s="471">
        <f t="shared" si="112"/>
        <v>0</v>
      </c>
      <c r="J403" s="471">
        <f t="shared" si="112"/>
        <v>0</v>
      </c>
      <c r="K403" s="471">
        <f t="shared" si="112"/>
        <v>0</v>
      </c>
      <c r="L403" s="472">
        <f t="shared" si="112"/>
        <v>0</v>
      </c>
    </row>
    <row r="404" spans="2:15" s="178" customFormat="1">
      <c r="B404" s="977"/>
      <c r="C404" s="945" t="s">
        <v>45</v>
      </c>
      <c r="D404" s="591"/>
      <c r="E404" s="571"/>
      <c r="F404" s="572"/>
      <c r="G404" s="573"/>
      <c r="H404" s="581"/>
      <c r="I404" s="582"/>
      <c r="J404" s="582"/>
      <c r="K404" s="582"/>
      <c r="L404" s="583"/>
    </row>
    <row r="405" spans="2:15">
      <c r="B405" s="862"/>
      <c r="C405" s="915" t="s">
        <v>46</v>
      </c>
      <c r="E405" s="280">
        <f t="shared" ref="E405:L405" si="113">SUM(E406:E409)</f>
        <v>0</v>
      </c>
      <c r="F405" s="281">
        <f t="shared" si="113"/>
        <v>0</v>
      </c>
      <c r="G405" s="282">
        <f t="shared" si="113"/>
        <v>0</v>
      </c>
      <c r="H405" s="283">
        <f t="shared" si="113"/>
        <v>0</v>
      </c>
      <c r="I405" s="284">
        <f t="shared" si="113"/>
        <v>0</v>
      </c>
      <c r="J405" s="284">
        <f t="shared" si="113"/>
        <v>0</v>
      </c>
      <c r="K405" s="284">
        <f t="shared" si="113"/>
        <v>0</v>
      </c>
      <c r="L405" s="285">
        <f t="shared" si="113"/>
        <v>0</v>
      </c>
      <c r="M405" s="669"/>
      <c r="N405" s="11"/>
      <c r="O405" s="669"/>
    </row>
    <row r="406" spans="2:15" s="663" customFormat="1" ht="10.199999999999999">
      <c r="B406" s="1038"/>
      <c r="C406" s="950" t="s">
        <v>296</v>
      </c>
      <c r="D406" s="654"/>
      <c r="E406" s="655"/>
      <c r="F406" s="656"/>
      <c r="G406" s="657"/>
      <c r="H406" s="655"/>
      <c r="I406" s="656"/>
      <c r="J406" s="656"/>
      <c r="K406" s="656"/>
      <c r="L406" s="670"/>
      <c r="M406" s="671"/>
      <c r="N406" s="672"/>
      <c r="O406" s="671"/>
    </row>
    <row r="407" spans="2:15" s="663" customFormat="1" ht="10.199999999999999">
      <c r="B407" s="1038"/>
      <c r="C407" s="950" t="s">
        <v>297</v>
      </c>
      <c r="D407" s="654"/>
      <c r="E407" s="655"/>
      <c r="F407" s="656"/>
      <c r="G407" s="657"/>
      <c r="H407" s="658"/>
      <c r="I407" s="659"/>
      <c r="J407" s="659"/>
      <c r="K407" s="659"/>
      <c r="L407" s="660"/>
      <c r="M407" s="671"/>
      <c r="N407" s="672"/>
      <c r="O407" s="671"/>
    </row>
    <row r="408" spans="2:15" s="663" customFormat="1" ht="20.399999999999999">
      <c r="B408" s="1026"/>
      <c r="C408" s="950" t="s">
        <v>188</v>
      </c>
      <c r="D408" s="654"/>
      <c r="E408" s="655"/>
      <c r="F408" s="656"/>
      <c r="G408" s="657"/>
      <c r="H408" s="655"/>
      <c r="I408" s="656"/>
      <c r="J408" s="656"/>
      <c r="K408" s="656"/>
      <c r="L408" s="670"/>
      <c r="M408" s="671"/>
      <c r="N408" s="673"/>
      <c r="O408" s="671"/>
    </row>
    <row r="409" spans="2:15" s="663" customFormat="1">
      <c r="B409" s="1039"/>
      <c r="C409" s="950" t="s">
        <v>189</v>
      </c>
      <c r="D409" s="654"/>
      <c r="E409" s="655"/>
      <c r="F409" s="656"/>
      <c r="G409" s="657"/>
      <c r="H409" s="655"/>
      <c r="I409" s="656"/>
      <c r="J409" s="656"/>
      <c r="K409" s="656"/>
      <c r="L409" s="670"/>
      <c r="M409" s="671"/>
      <c r="N409" s="673"/>
      <c r="O409" s="671"/>
    </row>
    <row r="410" spans="2:15">
      <c r="B410" s="1040"/>
      <c r="C410" s="915" t="s">
        <v>47</v>
      </c>
      <c r="E410" s="280">
        <f t="shared" ref="E410:L410" si="114">E411+E412</f>
        <v>0</v>
      </c>
      <c r="F410" s="281">
        <f t="shared" si="114"/>
        <v>0</v>
      </c>
      <c r="G410" s="282">
        <f t="shared" si="114"/>
        <v>0</v>
      </c>
      <c r="H410" s="283">
        <f t="shared" si="114"/>
        <v>0</v>
      </c>
      <c r="I410" s="284">
        <f t="shared" si="114"/>
        <v>0</v>
      </c>
      <c r="J410" s="284">
        <f t="shared" si="114"/>
        <v>0</v>
      </c>
      <c r="K410" s="284">
        <f t="shared" si="114"/>
        <v>0</v>
      </c>
      <c r="L410" s="285">
        <f t="shared" si="114"/>
        <v>0</v>
      </c>
    </row>
    <row r="411" spans="2:15" s="663" customFormat="1">
      <c r="B411" s="1041"/>
      <c r="C411" s="950" t="s">
        <v>104</v>
      </c>
      <c r="D411" s="654"/>
      <c r="E411" s="658"/>
      <c r="F411" s="659"/>
      <c r="G411" s="674"/>
      <c r="H411" s="655"/>
      <c r="I411" s="656"/>
      <c r="J411" s="656"/>
      <c r="K411" s="656"/>
      <c r="L411" s="670"/>
    </row>
    <row r="412" spans="2:15" s="652" customFormat="1" ht="10.199999999999999">
      <c r="B412" s="1033"/>
      <c r="C412" s="951" t="s">
        <v>113</v>
      </c>
      <c r="D412" s="664"/>
      <c r="E412" s="675"/>
      <c r="F412" s="676"/>
      <c r="G412" s="677"/>
      <c r="H412" s="675"/>
      <c r="I412" s="676"/>
      <c r="J412" s="676"/>
      <c r="K412" s="676"/>
      <c r="L412" s="678"/>
    </row>
    <row r="413" spans="2:15" s="178" customFormat="1">
      <c r="B413" s="1042"/>
      <c r="C413" s="945" t="s">
        <v>48</v>
      </c>
      <c r="D413" s="591"/>
      <c r="E413" s="571"/>
      <c r="F413" s="572"/>
      <c r="G413" s="573"/>
      <c r="H413" s="571"/>
      <c r="I413" s="572"/>
      <c r="J413" s="572"/>
      <c r="K413" s="572"/>
      <c r="L413" s="574"/>
    </row>
    <row r="414" spans="2:15" ht="6.75" customHeight="1">
      <c r="B414" s="862"/>
      <c r="C414" s="915"/>
      <c r="E414" s="280"/>
      <c r="F414" s="281"/>
      <c r="G414" s="282"/>
      <c r="H414" s="283"/>
      <c r="I414" s="284"/>
      <c r="J414" s="284"/>
      <c r="K414" s="284"/>
      <c r="L414" s="285"/>
    </row>
    <row r="415" spans="2:15" s="547" customFormat="1">
      <c r="B415" s="1026"/>
      <c r="C415" s="934" t="s">
        <v>49</v>
      </c>
      <c r="D415" s="469"/>
      <c r="E415" s="470">
        <f t="shared" ref="E415:L415" si="115">E386+E403</f>
        <v>0</v>
      </c>
      <c r="F415" s="471">
        <f t="shared" si="115"/>
        <v>0</v>
      </c>
      <c r="G415" s="472">
        <f t="shared" si="115"/>
        <v>0</v>
      </c>
      <c r="H415" s="473">
        <f t="shared" si="115"/>
        <v>0</v>
      </c>
      <c r="I415" s="471">
        <f t="shared" si="115"/>
        <v>0</v>
      </c>
      <c r="J415" s="471">
        <f t="shared" si="115"/>
        <v>0</v>
      </c>
      <c r="K415" s="471">
        <f t="shared" si="115"/>
        <v>0</v>
      </c>
      <c r="L415" s="472">
        <f t="shared" si="115"/>
        <v>0</v>
      </c>
    </row>
    <row r="416" spans="2:15" ht="3.75" customHeight="1">
      <c r="B416" s="878" t="s">
        <v>114</v>
      </c>
      <c r="C416" s="915"/>
      <c r="E416" s="679"/>
      <c r="F416" s="680"/>
      <c r="G416" s="681"/>
      <c r="H416" s="682"/>
      <c r="I416" s="683"/>
      <c r="J416" s="683"/>
      <c r="K416" s="683"/>
      <c r="L416" s="684"/>
    </row>
    <row r="417" spans="2:12" s="529" customFormat="1">
      <c r="B417" s="1023"/>
      <c r="C417" s="934" t="s">
        <v>50</v>
      </c>
      <c r="D417" s="469"/>
      <c r="E417" s="470">
        <f>SUM(E418:E422)</f>
        <v>0</v>
      </c>
      <c r="F417" s="471">
        <f t="shared" ref="F417:L417" si="116">SUM(F418:F422)</f>
        <v>0</v>
      </c>
      <c r="G417" s="472">
        <f t="shared" si="116"/>
        <v>0</v>
      </c>
      <c r="H417" s="473">
        <f t="shared" si="116"/>
        <v>0</v>
      </c>
      <c r="I417" s="471">
        <f t="shared" si="116"/>
        <v>0</v>
      </c>
      <c r="J417" s="471">
        <f t="shared" si="116"/>
        <v>0</v>
      </c>
      <c r="K417" s="471">
        <f t="shared" si="116"/>
        <v>0</v>
      </c>
      <c r="L417" s="472">
        <f t="shared" si="116"/>
        <v>0</v>
      </c>
    </row>
    <row r="418" spans="2:12" s="178" customFormat="1">
      <c r="B418" s="1042"/>
      <c r="C418" s="952" t="s">
        <v>51</v>
      </c>
      <c r="D418" s="685"/>
      <c r="E418" s="571"/>
      <c r="F418" s="572"/>
      <c r="G418" s="573"/>
      <c r="H418" s="571"/>
      <c r="I418" s="572"/>
      <c r="J418" s="572"/>
      <c r="K418" s="572"/>
      <c r="L418" s="574"/>
    </row>
    <row r="419" spans="2:12" s="178" customFormat="1" ht="12" thickBot="1">
      <c r="B419" s="1042"/>
      <c r="C419" s="952" t="s">
        <v>52</v>
      </c>
      <c r="D419" s="685"/>
      <c r="E419" s="571"/>
      <c r="F419" s="572"/>
      <c r="G419" s="573"/>
      <c r="H419" s="581"/>
      <c r="I419" s="582"/>
      <c r="J419" s="582"/>
      <c r="K419" s="582"/>
      <c r="L419" s="583"/>
    </row>
    <row r="420" spans="2:12" s="178" customFormat="1" ht="12" thickTop="1">
      <c r="B420" s="381"/>
      <c r="C420" s="1043" t="s">
        <v>190</v>
      </c>
      <c r="D420" s="1044"/>
      <c r="E420" s="1045"/>
      <c r="F420" s="1046"/>
      <c r="G420" s="1047"/>
      <c r="H420" s="1045"/>
      <c r="I420" s="1046"/>
      <c r="J420" s="1046"/>
      <c r="K420" s="1046"/>
      <c r="L420" s="1048"/>
    </row>
    <row r="421" spans="2:12" s="178" customFormat="1">
      <c r="C421" s="1049" t="s">
        <v>191</v>
      </c>
      <c r="D421" s="685"/>
      <c r="E421" s="571"/>
      <c r="F421" s="572"/>
      <c r="G421" s="573"/>
      <c r="H421" s="581"/>
      <c r="I421" s="582"/>
      <c r="J421" s="582"/>
      <c r="K421" s="582"/>
      <c r="L421" s="583"/>
    </row>
    <row r="422" spans="2:12">
      <c r="C422" s="835" t="s">
        <v>53</v>
      </c>
      <c r="D422" s="686"/>
      <c r="E422" s="304"/>
      <c r="F422" s="305"/>
      <c r="G422" s="687"/>
      <c r="H422" s="304"/>
      <c r="I422" s="305"/>
      <c r="J422" s="305"/>
      <c r="K422" s="305"/>
      <c r="L422" s="306"/>
    </row>
    <row r="423" spans="2:12" ht="0.75" customHeight="1">
      <c r="C423" s="835"/>
      <c r="D423" s="686"/>
      <c r="E423" s="280"/>
      <c r="F423" s="281"/>
      <c r="G423" s="282"/>
      <c r="H423" s="688"/>
      <c r="I423" s="689"/>
      <c r="J423" s="689"/>
      <c r="K423" s="689"/>
      <c r="L423" s="690"/>
    </row>
    <row r="424" spans="2:12" s="529" customFormat="1" ht="15" customHeight="1">
      <c r="C424" s="959" t="s">
        <v>54</v>
      </c>
      <c r="D424" s="469"/>
      <c r="E424" s="470">
        <f t="shared" ref="E424:L424" si="117">E425+E429+E434+E445</f>
        <v>0</v>
      </c>
      <c r="F424" s="471">
        <f>F425+F429+F434+F445</f>
        <v>0</v>
      </c>
      <c r="G424" s="472">
        <f t="shared" si="117"/>
        <v>0</v>
      </c>
      <c r="H424" s="473">
        <f t="shared" si="117"/>
        <v>0</v>
      </c>
      <c r="I424" s="471">
        <f t="shared" si="117"/>
        <v>0</v>
      </c>
      <c r="J424" s="471">
        <f t="shared" si="117"/>
        <v>0</v>
      </c>
      <c r="K424" s="471">
        <f t="shared" si="117"/>
        <v>0</v>
      </c>
      <c r="L424" s="472">
        <f t="shared" si="117"/>
        <v>0</v>
      </c>
    </row>
    <row r="425" spans="2:12" ht="11.25" customHeight="1">
      <c r="C425" s="835" t="s">
        <v>55</v>
      </c>
      <c r="D425" s="686"/>
      <c r="E425" s="280">
        <f>SUM(E426:E428)</f>
        <v>0</v>
      </c>
      <c r="F425" s="281">
        <f>SUM(F426:F428)</f>
        <v>0</v>
      </c>
      <c r="G425" s="282">
        <f t="shared" ref="G425:L425" si="118">SUM(G426:G428)</f>
        <v>0</v>
      </c>
      <c r="H425" s="283">
        <f t="shared" si="118"/>
        <v>0</v>
      </c>
      <c r="I425" s="284">
        <f t="shared" si="118"/>
        <v>0</v>
      </c>
      <c r="J425" s="284">
        <f t="shared" si="118"/>
        <v>0</v>
      </c>
      <c r="K425" s="284">
        <f t="shared" si="118"/>
        <v>0</v>
      </c>
      <c r="L425" s="285">
        <f t="shared" si="118"/>
        <v>0</v>
      </c>
    </row>
    <row r="426" spans="2:12" s="663" customFormat="1" ht="13.5" customHeight="1" outlineLevel="1">
      <c r="C426" s="1050" t="s">
        <v>105</v>
      </c>
      <c r="D426" s="691"/>
      <c r="E426" s="655"/>
      <c r="F426" s="656"/>
      <c r="G426" s="657"/>
      <c r="H426" s="655"/>
      <c r="I426" s="692"/>
      <c r="J426" s="656"/>
      <c r="K426" s="656"/>
      <c r="L426" s="670"/>
    </row>
    <row r="427" spans="2:12" s="663" customFormat="1" ht="10.199999999999999" outlineLevel="1">
      <c r="C427" s="1050" t="s">
        <v>193</v>
      </c>
      <c r="D427" s="691"/>
      <c r="E427" s="655"/>
      <c r="F427" s="656"/>
      <c r="G427" s="657"/>
      <c r="H427" s="655"/>
      <c r="I427" s="656"/>
      <c r="J427" s="656"/>
      <c r="K427" s="656"/>
      <c r="L427" s="670"/>
    </row>
    <row r="428" spans="2:12" s="663" customFormat="1" ht="10.199999999999999" outlineLevel="1">
      <c r="C428" s="1050" t="s">
        <v>192</v>
      </c>
      <c r="D428" s="691"/>
      <c r="E428" s="655"/>
      <c r="F428" s="656"/>
      <c r="G428" s="657"/>
      <c r="H428" s="655"/>
      <c r="I428" s="656"/>
      <c r="J428" s="656"/>
      <c r="K428" s="656"/>
      <c r="L428" s="670"/>
    </row>
    <row r="429" spans="2:12">
      <c r="C429" s="835" t="s">
        <v>56</v>
      </c>
      <c r="D429" s="686"/>
      <c r="E429" s="280">
        <f t="shared" ref="E429:L429" si="119">E430+E431</f>
        <v>0</v>
      </c>
      <c r="F429" s="281">
        <f t="shared" si="119"/>
        <v>0</v>
      </c>
      <c r="G429" s="282">
        <f t="shared" si="119"/>
        <v>0</v>
      </c>
      <c r="H429" s="283">
        <f t="shared" si="119"/>
        <v>0</v>
      </c>
      <c r="I429" s="284">
        <f t="shared" si="119"/>
        <v>0</v>
      </c>
      <c r="J429" s="284">
        <f t="shared" si="119"/>
        <v>0</v>
      </c>
      <c r="K429" s="284">
        <f t="shared" si="119"/>
        <v>0</v>
      </c>
      <c r="L429" s="285">
        <f t="shared" si="119"/>
        <v>0</v>
      </c>
    </row>
    <row r="430" spans="2:12" s="652" customFormat="1" ht="10.199999999999999" outlineLevel="1">
      <c r="C430" s="1051" t="s">
        <v>106</v>
      </c>
      <c r="D430" s="693"/>
      <c r="E430" s="665"/>
      <c r="F430" s="666"/>
      <c r="G430" s="667"/>
      <c r="H430" s="665"/>
      <c r="I430" s="666"/>
      <c r="J430" s="666"/>
      <c r="K430" s="666"/>
      <c r="L430" s="668"/>
    </row>
    <row r="431" spans="2:12" s="652" customFormat="1" ht="10.199999999999999" outlineLevel="1">
      <c r="C431" s="1051" t="s">
        <v>107</v>
      </c>
      <c r="D431" s="693"/>
      <c r="E431" s="694">
        <f t="shared" ref="E431:L431" si="120">E432+E433</f>
        <v>0</v>
      </c>
      <c r="F431" s="695">
        <f t="shared" si="120"/>
        <v>0</v>
      </c>
      <c r="G431" s="696">
        <f t="shared" si="120"/>
        <v>0</v>
      </c>
      <c r="H431" s="697">
        <f t="shared" si="120"/>
        <v>0</v>
      </c>
      <c r="I431" s="698">
        <f t="shared" si="120"/>
        <v>0</v>
      </c>
      <c r="J431" s="698">
        <f t="shared" si="120"/>
        <v>0</v>
      </c>
      <c r="K431" s="698">
        <f t="shared" si="120"/>
        <v>0</v>
      </c>
      <c r="L431" s="699">
        <f t="shared" si="120"/>
        <v>0</v>
      </c>
    </row>
    <row r="432" spans="2:12" s="700" customFormat="1" ht="10.199999999999999" outlineLevel="1">
      <c r="C432" s="1052" t="s">
        <v>108</v>
      </c>
      <c r="D432" s="701"/>
      <c r="E432" s="702">
        <f>'plan finansowy'!E311</f>
        <v>0</v>
      </c>
      <c r="F432" s="703">
        <f>'plan finansowy'!F311</f>
        <v>0</v>
      </c>
      <c r="G432" s="704">
        <f>'plan finansowy'!G311</f>
        <v>0</v>
      </c>
      <c r="H432" s="705">
        <f>'plan finansowy'!H311</f>
        <v>0</v>
      </c>
      <c r="I432" s="706">
        <f>'plan finansowy'!I311</f>
        <v>0</v>
      </c>
      <c r="J432" s="706">
        <f>'plan finansowy'!J311</f>
        <v>0</v>
      </c>
      <c r="K432" s="706">
        <f>'plan finansowy'!K311</f>
        <v>0</v>
      </c>
      <c r="L432" s="707">
        <f>'plan finansowy'!L311</f>
        <v>0</v>
      </c>
    </row>
    <row r="433" spans="2:17" s="661" customFormat="1" ht="10.199999999999999" outlineLevel="1">
      <c r="C433" s="1053" t="s">
        <v>109</v>
      </c>
      <c r="D433" s="708"/>
      <c r="E433" s="709"/>
      <c r="F433" s="710"/>
      <c r="G433" s="711"/>
      <c r="H433" s="709"/>
      <c r="I433" s="710"/>
      <c r="J433" s="710"/>
      <c r="K433" s="710"/>
      <c r="L433" s="712"/>
    </row>
    <row r="434" spans="2:17" ht="16.5" customHeight="1">
      <c r="C434" s="835" t="s">
        <v>57</v>
      </c>
      <c r="D434" s="686"/>
      <c r="E434" s="280">
        <f t="shared" ref="E434:L434" si="121">E435+E438+E444</f>
        <v>0</v>
      </c>
      <c r="F434" s="281">
        <f t="shared" si="121"/>
        <v>0</v>
      </c>
      <c r="G434" s="282">
        <f t="shared" si="121"/>
        <v>0</v>
      </c>
      <c r="H434" s="283">
        <f t="shared" si="121"/>
        <v>0</v>
      </c>
      <c r="I434" s="284">
        <f t="shared" si="121"/>
        <v>0</v>
      </c>
      <c r="J434" s="284">
        <f t="shared" si="121"/>
        <v>0</v>
      </c>
      <c r="K434" s="284">
        <f t="shared" si="121"/>
        <v>0</v>
      </c>
      <c r="L434" s="285">
        <f t="shared" si="121"/>
        <v>0</v>
      </c>
      <c r="O434" s="69"/>
      <c r="P434" s="69"/>
      <c r="Q434" s="69"/>
    </row>
    <row r="435" spans="2:17" s="652" customFormat="1" ht="10.199999999999999" outlineLevel="1">
      <c r="C435" s="1051" t="s">
        <v>106</v>
      </c>
      <c r="D435" s="693"/>
      <c r="E435" s="694">
        <f>SUM(E436:E437)</f>
        <v>0</v>
      </c>
      <c r="F435" s="695">
        <f t="shared" ref="F435:L435" si="122">SUM(F436:F437)</f>
        <v>0</v>
      </c>
      <c r="G435" s="696">
        <f t="shared" si="122"/>
        <v>0</v>
      </c>
      <c r="H435" s="697">
        <f t="shared" si="122"/>
        <v>0</v>
      </c>
      <c r="I435" s="698">
        <f t="shared" si="122"/>
        <v>0</v>
      </c>
      <c r="J435" s="698">
        <f t="shared" si="122"/>
        <v>0</v>
      </c>
      <c r="K435" s="698">
        <f t="shared" si="122"/>
        <v>0</v>
      </c>
      <c r="L435" s="699">
        <f t="shared" si="122"/>
        <v>0</v>
      </c>
    </row>
    <row r="436" spans="2:17" s="661" customFormat="1" ht="10.199999999999999">
      <c r="B436" s="652"/>
      <c r="C436" s="1054" t="s">
        <v>198</v>
      </c>
      <c r="D436" s="713"/>
      <c r="E436" s="709"/>
      <c r="F436" s="710"/>
      <c r="G436" s="711"/>
      <c r="H436" s="714"/>
      <c r="I436" s="715"/>
      <c r="J436" s="715"/>
      <c r="K436" s="715"/>
      <c r="L436" s="716"/>
      <c r="N436" s="717"/>
      <c r="O436" s="718"/>
      <c r="P436" s="718"/>
      <c r="Q436" s="718"/>
    </row>
    <row r="437" spans="2:17" s="661" customFormat="1" ht="10.199999999999999">
      <c r="B437" s="652"/>
      <c r="C437" s="1054" t="s">
        <v>199</v>
      </c>
      <c r="D437" s="713"/>
      <c r="E437" s="709"/>
      <c r="F437" s="710"/>
      <c r="G437" s="711"/>
      <c r="H437" s="709"/>
      <c r="I437" s="710"/>
      <c r="J437" s="710"/>
      <c r="K437" s="710"/>
      <c r="L437" s="712"/>
      <c r="N437" s="717"/>
      <c r="O437" s="718"/>
      <c r="P437" s="718"/>
      <c r="Q437" s="718"/>
    </row>
    <row r="438" spans="2:17" s="652" customFormat="1" ht="10.199999999999999" outlineLevel="1">
      <c r="C438" s="1051" t="s">
        <v>107</v>
      </c>
      <c r="D438" s="693"/>
      <c r="E438" s="694">
        <f t="shared" ref="E438:L438" si="123">SUM(E439:E443)</f>
        <v>0</v>
      </c>
      <c r="F438" s="695">
        <f t="shared" si="123"/>
        <v>0</v>
      </c>
      <c r="G438" s="696">
        <f t="shared" si="123"/>
        <v>0</v>
      </c>
      <c r="H438" s="697">
        <f t="shared" si="123"/>
        <v>0</v>
      </c>
      <c r="I438" s="698">
        <f t="shared" si="123"/>
        <v>0</v>
      </c>
      <c r="J438" s="698">
        <f t="shared" si="123"/>
        <v>0</v>
      </c>
      <c r="K438" s="698">
        <f t="shared" si="123"/>
        <v>0</v>
      </c>
      <c r="L438" s="699">
        <f t="shared" si="123"/>
        <v>0</v>
      </c>
    </row>
    <row r="439" spans="2:17" s="700" customFormat="1" ht="10.199999999999999">
      <c r="C439" s="1055" t="s">
        <v>194</v>
      </c>
      <c r="D439" s="719"/>
      <c r="E439" s="702">
        <f>'plan finansowy'!E312</f>
        <v>0</v>
      </c>
      <c r="F439" s="703">
        <f>'plan finansowy'!F312</f>
        <v>0</v>
      </c>
      <c r="G439" s="704">
        <f>'plan finansowy'!G312</f>
        <v>0</v>
      </c>
      <c r="H439" s="705">
        <f>'plan finansowy'!H312</f>
        <v>0</v>
      </c>
      <c r="I439" s="706">
        <f>'plan finansowy'!I312</f>
        <v>0</v>
      </c>
      <c r="J439" s="706">
        <f>'plan finansowy'!J312</f>
        <v>0</v>
      </c>
      <c r="K439" s="706">
        <f>'plan finansowy'!K312</f>
        <v>0</v>
      </c>
      <c r="L439" s="707">
        <f>'plan finansowy'!L312</f>
        <v>0</v>
      </c>
      <c r="N439" s="720"/>
      <c r="O439" s="721"/>
      <c r="P439" s="721"/>
      <c r="Q439" s="721"/>
    </row>
    <row r="440" spans="2:17" s="661" customFormat="1" ht="10.199999999999999">
      <c r="B440" s="700"/>
      <c r="C440" s="1054" t="s">
        <v>195</v>
      </c>
      <c r="D440" s="713"/>
      <c r="E440" s="709"/>
      <c r="F440" s="710"/>
      <c r="G440" s="711"/>
      <c r="H440" s="714"/>
      <c r="I440" s="715"/>
      <c r="J440" s="715"/>
      <c r="K440" s="715"/>
      <c r="L440" s="716"/>
      <c r="N440" s="717"/>
      <c r="O440" s="718"/>
      <c r="P440" s="718"/>
      <c r="Q440" s="718"/>
    </row>
    <row r="441" spans="2:17" s="661" customFormat="1" ht="10.199999999999999">
      <c r="C441" s="1054" t="s">
        <v>309</v>
      </c>
      <c r="D441" s="713"/>
      <c r="E441" s="709"/>
      <c r="F441" s="710"/>
      <c r="G441" s="711"/>
      <c r="H441" s="709"/>
      <c r="I441" s="710"/>
      <c r="J441" s="710"/>
      <c r="K441" s="710"/>
      <c r="L441" s="712"/>
      <c r="N441" s="717"/>
      <c r="O441" s="718"/>
      <c r="P441" s="718"/>
      <c r="Q441" s="718"/>
    </row>
    <row r="442" spans="2:17" s="661" customFormat="1" ht="10.199999999999999">
      <c r="C442" s="1054" t="s">
        <v>196</v>
      </c>
      <c r="D442" s="713"/>
      <c r="E442" s="709"/>
      <c r="F442" s="710"/>
      <c r="G442" s="711"/>
      <c r="H442" s="714"/>
      <c r="I442" s="715"/>
      <c r="J442" s="715"/>
      <c r="K442" s="715"/>
      <c r="L442" s="716"/>
      <c r="N442" s="717"/>
      <c r="O442" s="718"/>
      <c r="P442" s="718"/>
      <c r="Q442" s="718"/>
    </row>
    <row r="443" spans="2:17" s="661" customFormat="1" ht="10.199999999999999">
      <c r="C443" s="1053" t="s">
        <v>197</v>
      </c>
      <c r="D443" s="708"/>
      <c r="E443" s="709"/>
      <c r="F443" s="710"/>
      <c r="G443" s="711"/>
      <c r="H443" s="709"/>
      <c r="I443" s="710"/>
      <c r="J443" s="710"/>
      <c r="K443" s="710"/>
      <c r="L443" s="712"/>
      <c r="N443" s="717"/>
      <c r="O443" s="718"/>
      <c r="P443" s="718"/>
      <c r="Q443" s="718"/>
    </row>
    <row r="444" spans="2:17" s="652" customFormat="1" ht="10.199999999999999" outlineLevel="1">
      <c r="C444" s="1051" t="s">
        <v>122</v>
      </c>
      <c r="D444" s="693"/>
      <c r="E444" s="665"/>
      <c r="F444" s="666"/>
      <c r="G444" s="667"/>
      <c r="H444" s="665"/>
      <c r="I444" s="666"/>
      <c r="J444" s="666"/>
      <c r="K444" s="666"/>
      <c r="L444" s="668"/>
    </row>
    <row r="445" spans="2:17">
      <c r="C445" s="835" t="s">
        <v>58</v>
      </c>
      <c r="D445" s="686"/>
      <c r="E445" s="280">
        <f>SUM(E446:E447)</f>
        <v>0</v>
      </c>
      <c r="F445" s="281">
        <f t="shared" ref="F445:L445" si="124">SUM(F446:F447)</f>
        <v>0</v>
      </c>
      <c r="G445" s="282">
        <f t="shared" si="124"/>
        <v>0</v>
      </c>
      <c r="H445" s="283">
        <f t="shared" si="124"/>
        <v>0</v>
      </c>
      <c r="I445" s="284">
        <f t="shared" si="124"/>
        <v>0</v>
      </c>
      <c r="J445" s="284">
        <f t="shared" si="124"/>
        <v>0</v>
      </c>
      <c r="K445" s="284">
        <f t="shared" si="124"/>
        <v>0</v>
      </c>
      <c r="L445" s="285">
        <f t="shared" si="124"/>
        <v>0</v>
      </c>
    </row>
    <row r="446" spans="2:17" s="663" customFormat="1" ht="10.199999999999999" outlineLevel="1">
      <c r="C446" s="1054" t="s">
        <v>200</v>
      </c>
      <c r="D446" s="691"/>
      <c r="E446" s="722"/>
      <c r="F446" s="723"/>
      <c r="G446" s="724"/>
      <c r="H446" s="722"/>
      <c r="I446" s="723"/>
      <c r="J446" s="723"/>
      <c r="K446" s="723"/>
      <c r="L446" s="725"/>
    </row>
    <row r="447" spans="2:17" s="663" customFormat="1" ht="10.199999999999999" outlineLevel="1">
      <c r="C447" s="1054" t="s">
        <v>201</v>
      </c>
      <c r="D447" s="691"/>
      <c r="E447" s="722"/>
      <c r="F447" s="723"/>
      <c r="G447" s="724"/>
      <c r="H447" s="722"/>
      <c r="I447" s="723"/>
      <c r="J447" s="723"/>
      <c r="K447" s="723"/>
      <c r="L447" s="725"/>
    </row>
    <row r="448" spans="2:17" s="700" customFormat="1" ht="10.199999999999999" outlineLevel="1">
      <c r="C448" s="1055"/>
      <c r="D448" s="719"/>
      <c r="E448" s="702"/>
      <c r="F448" s="703"/>
      <c r="G448" s="704"/>
      <c r="H448" s="705"/>
      <c r="I448" s="706"/>
      <c r="J448" s="706"/>
      <c r="K448" s="706"/>
      <c r="L448" s="707"/>
      <c r="N448" s="720"/>
      <c r="O448" s="721"/>
      <c r="P448" s="721"/>
      <c r="Q448" s="721"/>
    </row>
    <row r="449" spans="2:18" ht="1.5" customHeight="1">
      <c r="C449" s="835"/>
      <c r="D449" s="686"/>
      <c r="E449" s="280"/>
      <c r="F449" s="281"/>
      <c r="G449" s="282"/>
      <c r="H449" s="688"/>
      <c r="I449" s="689"/>
      <c r="J449" s="689"/>
      <c r="K449" s="689"/>
      <c r="L449" s="690"/>
    </row>
    <row r="450" spans="2:18" s="547" customFormat="1" ht="12" thickBot="1">
      <c r="C450" s="1056" t="s">
        <v>59</v>
      </c>
      <c r="D450" s="1057"/>
      <c r="E450" s="1058">
        <f t="shared" ref="E450:L450" si="125">E417+E424</f>
        <v>0</v>
      </c>
      <c r="F450" s="1059">
        <f t="shared" si="125"/>
        <v>0</v>
      </c>
      <c r="G450" s="1060">
        <f t="shared" si="125"/>
        <v>0</v>
      </c>
      <c r="H450" s="1061">
        <f t="shared" si="125"/>
        <v>0</v>
      </c>
      <c r="I450" s="1059">
        <f t="shared" si="125"/>
        <v>0</v>
      </c>
      <c r="J450" s="1059">
        <f t="shared" si="125"/>
        <v>0</v>
      </c>
      <c r="K450" s="1059">
        <f t="shared" si="125"/>
        <v>0</v>
      </c>
      <c r="L450" s="1060">
        <f t="shared" si="125"/>
        <v>0</v>
      </c>
    </row>
    <row r="451" spans="2:18" ht="12" outlineLevel="1" thickTop="1">
      <c r="E451" s="11"/>
      <c r="F451" s="11"/>
      <c r="G451" s="11"/>
      <c r="H451" s="11"/>
      <c r="I451" s="11"/>
      <c r="J451" s="11"/>
      <c r="K451" s="11"/>
      <c r="L451" s="11"/>
    </row>
    <row r="452" spans="2:18" outlineLevel="1">
      <c r="C452" s="726" t="s">
        <v>1</v>
      </c>
      <c r="D452" s="726"/>
      <c r="E452" s="727">
        <f t="shared" ref="E452:L452" si="126">E415-E450</f>
        <v>0</v>
      </c>
      <c r="F452" s="727">
        <f t="shared" si="126"/>
        <v>0</v>
      </c>
      <c r="G452" s="727">
        <f t="shared" si="126"/>
        <v>0</v>
      </c>
      <c r="H452" s="727">
        <f t="shared" si="126"/>
        <v>0</v>
      </c>
      <c r="I452" s="727">
        <f t="shared" si="126"/>
        <v>0</v>
      </c>
      <c r="J452" s="727">
        <f t="shared" si="126"/>
        <v>0</v>
      </c>
      <c r="K452" s="727">
        <f t="shared" si="126"/>
        <v>0</v>
      </c>
      <c r="L452" s="727">
        <f t="shared" si="126"/>
        <v>0</v>
      </c>
    </row>
    <row r="453" spans="2:18" ht="12" thickBot="1">
      <c r="E453" s="11"/>
      <c r="F453" s="11"/>
      <c r="G453" s="11"/>
      <c r="H453" s="11"/>
      <c r="I453" s="11"/>
      <c r="J453" s="11"/>
      <c r="K453" s="11"/>
      <c r="L453" s="11"/>
    </row>
    <row r="454" spans="2:18" ht="16.2" thickTop="1" thickBot="1">
      <c r="C454" s="21" t="str">
        <f>CONCATENATE("TABELA ",B455)</f>
        <v>TABELA 12</v>
      </c>
      <c r="D454" s="5"/>
      <c r="E454" s="1150" t="s">
        <v>250</v>
      </c>
      <c r="F454" s="1151"/>
      <c r="G454" s="1152"/>
      <c r="H454" s="1153" t="s">
        <v>251</v>
      </c>
      <c r="I454" s="1154"/>
      <c r="J454" s="1154"/>
      <c r="K454" s="1154"/>
      <c r="L454" s="1155"/>
    </row>
    <row r="455" spans="2:18" ht="35.25" customHeight="1" thickTop="1" thickBot="1">
      <c r="B455" s="424">
        <f>1+B384</f>
        <v>12</v>
      </c>
      <c r="C455" s="895" t="s">
        <v>203</v>
      </c>
      <c r="D455" s="70"/>
      <c r="E455" s="24">
        <f>E$7</f>
        <v>2018</v>
      </c>
      <c r="F455" s="25">
        <f t="shared" ref="F455:L455" si="127">F$7</f>
        <v>2019</v>
      </c>
      <c r="G455" s="177">
        <f t="shared" si="127"/>
        <v>2020</v>
      </c>
      <c r="H455" s="73">
        <f t="shared" si="127"/>
        <v>2021</v>
      </c>
      <c r="I455" s="29">
        <f t="shared" si="127"/>
        <v>2022</v>
      </c>
      <c r="J455" s="29">
        <f t="shared" si="127"/>
        <v>2023</v>
      </c>
      <c r="K455" s="29">
        <f t="shared" si="127"/>
        <v>2024</v>
      </c>
      <c r="L455" s="30">
        <f t="shared" si="127"/>
        <v>2025</v>
      </c>
    </row>
    <row r="456" spans="2:18" ht="6" customHeight="1" thickTop="1">
      <c r="B456" s="862"/>
      <c r="C456" s="953"/>
      <c r="D456" s="728"/>
      <c r="E456" s="729"/>
      <c r="F456" s="730"/>
      <c r="G456" s="731"/>
      <c r="H456" s="732"/>
      <c r="I456" s="733"/>
      <c r="J456" s="733"/>
      <c r="K456" s="733"/>
      <c r="L456" s="734"/>
    </row>
    <row r="457" spans="2:18" ht="22.8">
      <c r="B457" s="862"/>
      <c r="C457" s="954" t="s">
        <v>60</v>
      </c>
      <c r="D457" s="735"/>
      <c r="E457" s="218"/>
      <c r="F457" s="219"/>
      <c r="G457" s="76"/>
      <c r="H457" s="77"/>
      <c r="I457" s="36"/>
      <c r="J457" s="36"/>
      <c r="K457" s="36"/>
      <c r="L457" s="37"/>
    </row>
    <row r="458" spans="2:18" s="547" customFormat="1">
      <c r="B458" s="1026"/>
      <c r="C458" s="934" t="s">
        <v>61</v>
      </c>
      <c r="D458" s="469"/>
      <c r="E458" s="471">
        <f t="shared" ref="E458:L458" si="128">E374</f>
        <v>0</v>
      </c>
      <c r="F458" s="471">
        <f t="shared" si="128"/>
        <v>0</v>
      </c>
      <c r="G458" s="472">
        <f t="shared" si="128"/>
        <v>0</v>
      </c>
      <c r="H458" s="473">
        <f t="shared" si="128"/>
        <v>0</v>
      </c>
      <c r="I458" s="471">
        <f t="shared" si="128"/>
        <v>0</v>
      </c>
      <c r="J458" s="471">
        <f t="shared" si="128"/>
        <v>0</v>
      </c>
      <c r="K458" s="471">
        <f t="shared" si="128"/>
        <v>0</v>
      </c>
      <c r="L458" s="472">
        <f t="shared" si="128"/>
        <v>0</v>
      </c>
    </row>
    <row r="459" spans="2:18">
      <c r="B459" s="862"/>
      <c r="C459" s="955" t="s">
        <v>62</v>
      </c>
      <c r="D459" s="736"/>
      <c r="E459" s="737">
        <f t="shared" ref="E459:L459" si="129">SUM(E460:E468)</f>
        <v>0</v>
      </c>
      <c r="F459" s="738">
        <f t="shared" si="129"/>
        <v>0</v>
      </c>
      <c r="G459" s="739">
        <f t="shared" si="129"/>
        <v>0</v>
      </c>
      <c r="H459" s="740">
        <f t="shared" si="129"/>
        <v>0</v>
      </c>
      <c r="I459" s="741">
        <f t="shared" si="129"/>
        <v>0</v>
      </c>
      <c r="J459" s="741">
        <f t="shared" si="129"/>
        <v>0</v>
      </c>
      <c r="K459" s="741">
        <f t="shared" si="129"/>
        <v>0</v>
      </c>
      <c r="L459" s="742">
        <f t="shared" si="129"/>
        <v>0</v>
      </c>
    </row>
    <row r="460" spans="2:18">
      <c r="B460" s="862"/>
      <c r="C460" s="956" t="s">
        <v>63</v>
      </c>
      <c r="D460" s="743"/>
      <c r="E460" s="737">
        <f t="shared" ref="E460:L460" si="130">E326</f>
        <v>0</v>
      </c>
      <c r="F460" s="738">
        <f t="shared" si="130"/>
        <v>0</v>
      </c>
      <c r="G460" s="739">
        <f t="shared" si="130"/>
        <v>0</v>
      </c>
      <c r="H460" s="283">
        <f t="shared" si="130"/>
        <v>0</v>
      </c>
      <c r="I460" s="284">
        <f t="shared" si="130"/>
        <v>0</v>
      </c>
      <c r="J460" s="284">
        <f t="shared" si="130"/>
        <v>0</v>
      </c>
      <c r="K460" s="284">
        <f t="shared" si="130"/>
        <v>0</v>
      </c>
      <c r="L460" s="285">
        <f t="shared" si="130"/>
        <v>0</v>
      </c>
      <c r="M460" s="69"/>
      <c r="N460" s="69"/>
      <c r="O460" s="69"/>
      <c r="P460" s="69"/>
      <c r="Q460" s="69"/>
      <c r="R460" s="69"/>
    </row>
    <row r="461" spans="2:18" ht="14.25" customHeight="1">
      <c r="B461" s="862"/>
      <c r="C461" s="956" t="s">
        <v>139</v>
      </c>
      <c r="D461" s="743"/>
      <c r="E461" s="203"/>
      <c r="F461" s="204"/>
      <c r="G461" s="744"/>
      <c r="H461" s="206"/>
      <c r="I461" s="208"/>
      <c r="J461" s="208"/>
      <c r="K461" s="208"/>
      <c r="L461" s="209"/>
      <c r="M461" s="69"/>
      <c r="N461" s="69"/>
      <c r="O461" s="69"/>
      <c r="P461" s="69"/>
      <c r="Q461" s="69"/>
      <c r="R461" s="69"/>
    </row>
    <row r="462" spans="2:18">
      <c r="B462" s="862"/>
      <c r="C462" s="956" t="s">
        <v>64</v>
      </c>
      <c r="D462" s="743"/>
      <c r="E462" s="203"/>
      <c r="F462" s="204"/>
      <c r="G462" s="744"/>
      <c r="H462" s="206"/>
      <c r="I462" s="208"/>
      <c r="J462" s="208"/>
      <c r="K462" s="208"/>
      <c r="L462" s="209"/>
      <c r="M462" s="69"/>
      <c r="N462" s="69"/>
      <c r="O462" s="69"/>
      <c r="P462" s="69"/>
      <c r="Q462" s="69"/>
      <c r="R462" s="69"/>
    </row>
    <row r="463" spans="2:18">
      <c r="B463" s="862"/>
      <c r="C463" s="956" t="s">
        <v>65</v>
      </c>
      <c r="D463" s="743"/>
      <c r="E463" s="203"/>
      <c r="F463" s="204"/>
      <c r="G463" s="744"/>
      <c r="H463" s="206"/>
      <c r="I463" s="208"/>
      <c r="J463" s="208"/>
      <c r="K463" s="208"/>
      <c r="L463" s="209"/>
    </row>
    <row r="464" spans="2:18">
      <c r="B464" s="862"/>
      <c r="C464" s="956" t="s">
        <v>66</v>
      </c>
      <c r="D464" s="743"/>
      <c r="E464" s="203"/>
      <c r="F464" s="204"/>
      <c r="G464" s="744"/>
      <c r="H464" s="206"/>
      <c r="I464" s="208"/>
      <c r="J464" s="208"/>
      <c r="K464" s="208"/>
      <c r="L464" s="209"/>
    </row>
    <row r="465" spans="2:12">
      <c r="B465" s="862"/>
      <c r="C465" s="956" t="s">
        <v>67</v>
      </c>
      <c r="D465" s="743"/>
      <c r="E465" s="203"/>
      <c r="F465" s="204"/>
      <c r="G465" s="744"/>
      <c r="H465" s="206"/>
      <c r="I465" s="208"/>
      <c r="J465" s="208"/>
      <c r="K465" s="208"/>
      <c r="L465" s="209"/>
    </row>
    <row r="466" spans="2:12" ht="24.75" customHeight="1">
      <c r="B466" s="862"/>
      <c r="C466" s="956" t="s">
        <v>68</v>
      </c>
      <c r="D466" s="743"/>
      <c r="E466" s="203"/>
      <c r="F466" s="204"/>
      <c r="G466" s="744"/>
      <c r="H466" s="206"/>
      <c r="I466" s="208"/>
      <c r="J466" s="208"/>
      <c r="K466" s="208"/>
      <c r="L466" s="209"/>
    </row>
    <row r="467" spans="2:12" ht="15.75" customHeight="1">
      <c r="B467" s="862"/>
      <c r="C467" s="956" t="s">
        <v>69</v>
      </c>
      <c r="D467" s="743"/>
      <c r="E467" s="203"/>
      <c r="F467" s="204"/>
      <c r="G467" s="744"/>
      <c r="H467" s="206"/>
      <c r="I467" s="208"/>
      <c r="J467" s="208"/>
      <c r="K467" s="208"/>
      <c r="L467" s="209"/>
    </row>
    <row r="468" spans="2:12" ht="11.25" customHeight="1">
      <c r="B468" s="862"/>
      <c r="C468" s="956" t="s">
        <v>70</v>
      </c>
      <c r="D468" s="743"/>
      <c r="E468" s="745"/>
      <c r="F468" s="746"/>
      <c r="G468" s="747"/>
      <c r="H468" s="206"/>
      <c r="I468" s="208"/>
      <c r="J468" s="208"/>
      <c r="K468" s="208"/>
      <c r="L468" s="209"/>
    </row>
    <row r="469" spans="2:12" s="547" customFormat="1">
      <c r="B469" s="1026"/>
      <c r="C469" s="934" t="s">
        <v>71</v>
      </c>
      <c r="D469" s="469"/>
      <c r="E469" s="471">
        <f t="shared" ref="E469:L469" si="131">E458+E459</f>
        <v>0</v>
      </c>
      <c r="F469" s="471">
        <f t="shared" si="131"/>
        <v>0</v>
      </c>
      <c r="G469" s="472">
        <f t="shared" si="131"/>
        <v>0</v>
      </c>
      <c r="H469" s="473">
        <f t="shared" si="131"/>
        <v>0</v>
      </c>
      <c r="I469" s="471">
        <f t="shared" si="131"/>
        <v>0</v>
      </c>
      <c r="J469" s="471">
        <f t="shared" si="131"/>
        <v>0</v>
      </c>
      <c r="K469" s="471">
        <f t="shared" si="131"/>
        <v>0</v>
      </c>
      <c r="L469" s="472">
        <f t="shared" si="131"/>
        <v>0</v>
      </c>
    </row>
    <row r="470" spans="2:12" ht="6" customHeight="1">
      <c r="B470" s="862"/>
      <c r="C470" s="955"/>
      <c r="D470" s="736"/>
      <c r="E470" s="737"/>
      <c r="F470" s="738"/>
      <c r="G470" s="739"/>
      <c r="H470" s="740"/>
      <c r="I470" s="741"/>
      <c r="J470" s="741"/>
      <c r="K470" s="741"/>
      <c r="L470" s="742"/>
    </row>
    <row r="471" spans="2:12" ht="22.8">
      <c r="B471" s="862"/>
      <c r="C471" s="954" t="s">
        <v>72</v>
      </c>
      <c r="D471" s="735"/>
      <c r="E471" s="218"/>
      <c r="F471" s="219"/>
      <c r="G471" s="76"/>
      <c r="H471" s="77"/>
      <c r="I471" s="36"/>
      <c r="J471" s="36"/>
      <c r="K471" s="36"/>
      <c r="L471" s="37"/>
    </row>
    <row r="472" spans="2:12">
      <c r="B472" s="862"/>
      <c r="C472" s="955" t="s">
        <v>73</v>
      </c>
      <c r="D472" s="736"/>
      <c r="E472" s="748">
        <f t="shared" ref="E472:L472" si="132">SUM(E473:E479)-E474</f>
        <v>0</v>
      </c>
      <c r="F472" s="749">
        <f t="shared" si="132"/>
        <v>0</v>
      </c>
      <c r="G472" s="750">
        <f t="shared" si="132"/>
        <v>0</v>
      </c>
      <c r="H472" s="751">
        <f t="shared" si="132"/>
        <v>0</v>
      </c>
      <c r="I472" s="752">
        <f t="shared" si="132"/>
        <v>0</v>
      </c>
      <c r="J472" s="752">
        <f t="shared" si="132"/>
        <v>0</v>
      </c>
      <c r="K472" s="752">
        <f t="shared" si="132"/>
        <v>0</v>
      </c>
      <c r="L472" s="753">
        <f t="shared" si="132"/>
        <v>0</v>
      </c>
    </row>
    <row r="473" spans="2:12" ht="22.8" outlineLevel="1">
      <c r="B473" s="862"/>
      <c r="C473" s="956" t="s">
        <v>74</v>
      </c>
      <c r="D473" s="743"/>
      <c r="E473" s="203"/>
      <c r="F473" s="204"/>
      <c r="G473" s="744"/>
      <c r="H473" s="206"/>
      <c r="I473" s="208"/>
      <c r="J473" s="208"/>
      <c r="K473" s="208"/>
      <c r="L473" s="209"/>
    </row>
    <row r="474" spans="2:12" outlineLevel="1">
      <c r="B474" s="862"/>
      <c r="C474" s="956" t="s">
        <v>112</v>
      </c>
      <c r="D474" s="743"/>
      <c r="E474" s="754">
        <f t="shared" ref="E474:L474" si="133">SUM(E475:E478)</f>
        <v>0</v>
      </c>
      <c r="F474" s="755">
        <f t="shared" si="133"/>
        <v>0</v>
      </c>
      <c r="G474" s="756">
        <f t="shared" si="133"/>
        <v>0</v>
      </c>
      <c r="H474" s="757">
        <f>SUM(H475:H478)</f>
        <v>0</v>
      </c>
      <c r="I474" s="758">
        <f t="shared" si="133"/>
        <v>0</v>
      </c>
      <c r="J474" s="758">
        <f t="shared" si="133"/>
        <v>0</v>
      </c>
      <c r="K474" s="758">
        <f t="shared" si="133"/>
        <v>0</v>
      </c>
      <c r="L474" s="759">
        <f t="shared" si="133"/>
        <v>0</v>
      </c>
    </row>
    <row r="475" spans="2:12" outlineLevel="2">
      <c r="B475" s="862"/>
      <c r="C475" s="957" t="s">
        <v>75</v>
      </c>
      <c r="D475" s="760"/>
      <c r="E475" s="761"/>
      <c r="F475" s="762"/>
      <c r="G475" s="763"/>
      <c r="H475" s="764"/>
      <c r="I475" s="765"/>
      <c r="J475" s="765"/>
      <c r="K475" s="765"/>
      <c r="L475" s="766"/>
    </row>
    <row r="476" spans="2:12" outlineLevel="2">
      <c r="B476" s="862"/>
      <c r="C476" s="957" t="s">
        <v>76</v>
      </c>
      <c r="D476" s="760"/>
      <c r="E476" s="761"/>
      <c r="F476" s="762"/>
      <c r="G476" s="763"/>
      <c r="H476" s="764"/>
      <c r="I476" s="765"/>
      <c r="J476" s="765"/>
      <c r="K476" s="765"/>
      <c r="L476" s="766"/>
    </row>
    <row r="477" spans="2:12" ht="15.75" customHeight="1" outlineLevel="2">
      <c r="B477" s="862"/>
      <c r="C477" s="957" t="s">
        <v>77</v>
      </c>
      <c r="D477" s="760"/>
      <c r="E477" s="761"/>
      <c r="F477" s="762"/>
      <c r="G477" s="763"/>
      <c r="H477" s="764"/>
      <c r="I477" s="765"/>
      <c r="J477" s="765"/>
      <c r="K477" s="765"/>
      <c r="L477" s="766"/>
    </row>
    <row r="478" spans="2:12" outlineLevel="2">
      <c r="B478" s="862"/>
      <c r="C478" s="957" t="s">
        <v>78</v>
      </c>
      <c r="D478" s="760"/>
      <c r="E478" s="203"/>
      <c r="F478" s="204"/>
      <c r="G478" s="744"/>
      <c r="H478" s="206"/>
      <c r="I478" s="208"/>
      <c r="J478" s="208"/>
      <c r="K478" s="208"/>
      <c r="L478" s="209"/>
    </row>
    <row r="479" spans="2:12" outlineLevel="1">
      <c r="B479" s="862"/>
      <c r="C479" s="956" t="s">
        <v>143</v>
      </c>
      <c r="D479" s="743"/>
      <c r="E479" s="203"/>
      <c r="F479" s="204"/>
      <c r="G479" s="744"/>
      <c r="H479" s="206"/>
      <c r="I479" s="208"/>
      <c r="J479" s="208"/>
      <c r="K479" s="208"/>
      <c r="L479" s="209"/>
    </row>
    <row r="480" spans="2:12">
      <c r="B480" s="862"/>
      <c r="C480" s="955" t="s">
        <v>79</v>
      </c>
      <c r="D480" s="736"/>
      <c r="E480" s="748">
        <f>SUM(E481:E482,E485)</f>
        <v>0</v>
      </c>
      <c r="F480" s="749">
        <f>SUM(F481:F482,F485)</f>
        <v>0</v>
      </c>
      <c r="G480" s="750">
        <f>SUM(G481:G482,G485)</f>
        <v>0</v>
      </c>
      <c r="H480" s="751">
        <f>SUM(H481:H482)+H485</f>
        <v>0</v>
      </c>
      <c r="I480" s="752">
        <f>SUM(I481:I482)+I485</f>
        <v>0</v>
      </c>
      <c r="J480" s="752">
        <f>SUM(J481:J482)+J485</f>
        <v>0</v>
      </c>
      <c r="K480" s="752">
        <f>SUM(K481:K482)+K485</f>
        <v>0</v>
      </c>
      <c r="L480" s="753">
        <f>SUM(L481:L482)+L485</f>
        <v>0</v>
      </c>
    </row>
    <row r="481" spans="2:12" ht="22.8">
      <c r="B481" s="862"/>
      <c r="C481" s="956" t="s">
        <v>80</v>
      </c>
      <c r="D481" s="743"/>
      <c r="E481" s="203"/>
      <c r="F481" s="204"/>
      <c r="G481" s="744"/>
      <c r="H481" s="206"/>
      <c r="I481" s="208"/>
      <c r="J481" s="208"/>
      <c r="K481" s="208"/>
      <c r="L481" s="209"/>
    </row>
    <row r="482" spans="2:12" outlineLevel="1">
      <c r="B482" s="862"/>
      <c r="C482" s="956" t="s">
        <v>276</v>
      </c>
      <c r="D482" s="743"/>
      <c r="E482" s="754">
        <f t="shared" ref="E482:L482" si="134">SUM(E483:E484)</f>
        <v>0</v>
      </c>
      <c r="F482" s="755">
        <f t="shared" si="134"/>
        <v>0</v>
      </c>
      <c r="G482" s="756">
        <f t="shared" si="134"/>
        <v>0</v>
      </c>
      <c r="H482" s="757">
        <f t="shared" si="134"/>
        <v>0</v>
      </c>
      <c r="I482" s="758">
        <f t="shared" si="134"/>
        <v>0</v>
      </c>
      <c r="J482" s="758">
        <f t="shared" si="134"/>
        <v>0</v>
      </c>
      <c r="K482" s="758">
        <f t="shared" si="134"/>
        <v>0</v>
      </c>
      <c r="L482" s="759">
        <f t="shared" si="134"/>
        <v>0</v>
      </c>
    </row>
    <row r="483" spans="2:12" outlineLevel="1">
      <c r="B483" s="862"/>
      <c r="C483" s="957" t="s">
        <v>310</v>
      </c>
      <c r="D483" s="760"/>
      <c r="E483" s="761"/>
      <c r="F483" s="762"/>
      <c r="G483" s="763"/>
      <c r="H483" s="764"/>
      <c r="I483" s="765"/>
      <c r="J483" s="765"/>
      <c r="K483" s="765"/>
      <c r="L483" s="766"/>
    </row>
    <row r="484" spans="2:12" outlineLevel="1">
      <c r="B484" s="862"/>
      <c r="C484" s="957" t="s">
        <v>81</v>
      </c>
      <c r="D484" s="760"/>
      <c r="E484" s="761"/>
      <c r="F484" s="762"/>
      <c r="G484" s="763"/>
      <c r="H484" s="764"/>
      <c r="I484" s="765"/>
      <c r="J484" s="765"/>
      <c r="K484" s="765"/>
      <c r="L484" s="766"/>
    </row>
    <row r="485" spans="2:12" outlineLevel="1" collapsed="1">
      <c r="B485" s="862"/>
      <c r="C485" s="956" t="s">
        <v>277</v>
      </c>
      <c r="D485" s="743"/>
      <c r="E485" s="203"/>
      <c r="F485" s="204"/>
      <c r="G485" s="744"/>
      <c r="H485" s="206"/>
      <c r="I485" s="208"/>
      <c r="J485" s="208"/>
      <c r="K485" s="208"/>
      <c r="L485" s="209"/>
    </row>
    <row r="486" spans="2:12" s="547" customFormat="1">
      <c r="B486" s="1026"/>
      <c r="C486" s="934" t="s">
        <v>82</v>
      </c>
      <c r="D486" s="469"/>
      <c r="E486" s="470">
        <f t="shared" ref="E486:L486" si="135">E472+E480</f>
        <v>0</v>
      </c>
      <c r="F486" s="471">
        <f t="shared" si="135"/>
        <v>0</v>
      </c>
      <c r="G486" s="472">
        <f t="shared" si="135"/>
        <v>0</v>
      </c>
      <c r="H486" s="473">
        <f t="shared" si="135"/>
        <v>0</v>
      </c>
      <c r="I486" s="471">
        <f t="shared" si="135"/>
        <v>0</v>
      </c>
      <c r="J486" s="471">
        <f t="shared" si="135"/>
        <v>0</v>
      </c>
      <c r="K486" s="471">
        <f t="shared" si="135"/>
        <v>0</v>
      </c>
      <c r="L486" s="472">
        <f t="shared" si="135"/>
        <v>0</v>
      </c>
    </row>
    <row r="487" spans="2:12" ht="4.5" customHeight="1">
      <c r="B487" s="862"/>
      <c r="C487" s="955"/>
      <c r="D487" s="736"/>
      <c r="E487" s="737"/>
      <c r="F487" s="738"/>
      <c r="G487" s="739"/>
      <c r="H487" s="740"/>
      <c r="I487" s="741"/>
      <c r="J487" s="741"/>
      <c r="K487" s="741"/>
      <c r="L487" s="742"/>
    </row>
    <row r="488" spans="2:12">
      <c r="B488" s="862"/>
      <c r="C488" s="954" t="s">
        <v>83</v>
      </c>
      <c r="D488" s="735"/>
      <c r="E488" s="218"/>
      <c r="F488" s="219"/>
      <c r="G488" s="76"/>
      <c r="H488" s="77"/>
      <c r="I488" s="36"/>
      <c r="J488" s="36"/>
      <c r="K488" s="36"/>
      <c r="L488" s="37"/>
    </row>
    <row r="489" spans="2:12">
      <c r="B489" s="862"/>
      <c r="C489" s="955" t="s">
        <v>73</v>
      </c>
      <c r="D489" s="736"/>
      <c r="E489" s="748">
        <f t="shared" ref="E489:L489" si="136">SUM(E490:E492)</f>
        <v>0</v>
      </c>
      <c r="F489" s="749">
        <f t="shared" si="136"/>
        <v>0</v>
      </c>
      <c r="G489" s="750">
        <f t="shared" si="136"/>
        <v>0</v>
      </c>
      <c r="H489" s="751">
        <f t="shared" si="136"/>
        <v>0</v>
      </c>
      <c r="I489" s="752">
        <f t="shared" si="136"/>
        <v>0</v>
      </c>
      <c r="J489" s="752">
        <f t="shared" si="136"/>
        <v>0</v>
      </c>
      <c r="K489" s="752">
        <f t="shared" si="136"/>
        <v>0</v>
      </c>
      <c r="L489" s="753">
        <f t="shared" si="136"/>
        <v>0</v>
      </c>
    </row>
    <row r="490" spans="2:12" ht="22.8" outlineLevel="1">
      <c r="B490" s="862"/>
      <c r="C490" s="956" t="s">
        <v>84</v>
      </c>
      <c r="D490" s="743"/>
      <c r="E490" s="203"/>
      <c r="F490" s="204"/>
      <c r="G490" s="744"/>
      <c r="H490" s="206"/>
      <c r="I490" s="208"/>
      <c r="J490" s="208"/>
      <c r="K490" s="208"/>
      <c r="L490" s="209"/>
    </row>
    <row r="491" spans="2:12">
      <c r="B491" s="862"/>
      <c r="C491" s="956" t="s">
        <v>141</v>
      </c>
      <c r="D491" s="743"/>
      <c r="E491" s="203"/>
      <c r="F491" s="204"/>
      <c r="G491" s="744"/>
      <c r="H491" s="206"/>
      <c r="I491" s="208"/>
      <c r="J491" s="208"/>
      <c r="K491" s="208"/>
      <c r="L491" s="209"/>
    </row>
    <row r="492" spans="2:12">
      <c r="B492" s="862"/>
      <c r="C492" s="956" t="s">
        <v>142</v>
      </c>
      <c r="D492" s="743"/>
      <c r="E492" s="203"/>
      <c r="F492" s="204"/>
      <c r="G492" s="744"/>
      <c r="H492" s="206"/>
      <c r="I492" s="208"/>
      <c r="J492" s="208"/>
      <c r="K492" s="208"/>
      <c r="L492" s="209"/>
    </row>
    <row r="493" spans="2:12">
      <c r="B493" s="862"/>
      <c r="C493" s="955" t="s">
        <v>79</v>
      </c>
      <c r="D493" s="736"/>
      <c r="E493" s="748">
        <f t="shared" ref="E493:K493" si="137">SUM(E494:E498)</f>
        <v>0</v>
      </c>
      <c r="F493" s="749">
        <f t="shared" si="137"/>
        <v>0</v>
      </c>
      <c r="G493" s="750">
        <f>SUM(G494:G498)</f>
        <v>0</v>
      </c>
      <c r="H493" s="751">
        <f t="shared" si="137"/>
        <v>0</v>
      </c>
      <c r="I493" s="752">
        <f t="shared" si="137"/>
        <v>0</v>
      </c>
      <c r="J493" s="752">
        <f t="shared" si="137"/>
        <v>0</v>
      </c>
      <c r="K493" s="752">
        <f t="shared" si="137"/>
        <v>0</v>
      </c>
      <c r="L493" s="753">
        <f>SUM(L494:L498)</f>
        <v>0</v>
      </c>
    </row>
    <row r="494" spans="2:12" outlineLevel="2">
      <c r="B494" s="862"/>
      <c r="C494" s="956" t="s">
        <v>124</v>
      </c>
      <c r="D494" s="743"/>
      <c r="E494" s="203"/>
      <c r="F494" s="204"/>
      <c r="G494" s="744"/>
      <c r="H494" s="206"/>
      <c r="I494" s="208"/>
      <c r="J494" s="208"/>
      <c r="K494" s="208"/>
      <c r="L494" s="209"/>
    </row>
    <row r="495" spans="2:12" outlineLevel="1">
      <c r="B495" s="862"/>
      <c r="C495" s="956" t="s">
        <v>281</v>
      </c>
      <c r="D495" s="743"/>
      <c r="E495" s="203"/>
      <c r="F495" s="204"/>
      <c r="G495" s="744"/>
      <c r="H495" s="203"/>
      <c r="I495" s="204"/>
      <c r="J495" s="204"/>
      <c r="K495" s="204"/>
      <c r="L495" s="205"/>
    </row>
    <row r="496" spans="2:12" ht="14.25" customHeight="1">
      <c r="B496" s="862"/>
      <c r="C496" s="956" t="s">
        <v>278</v>
      </c>
      <c r="D496" s="743"/>
      <c r="E496" s="203"/>
      <c r="F496" s="204"/>
      <c r="G496" s="744"/>
      <c r="H496" s="206"/>
      <c r="I496" s="208"/>
      <c r="J496" s="208"/>
      <c r="K496" s="208"/>
      <c r="L496" s="209"/>
    </row>
    <row r="497" spans="2:12">
      <c r="B497" s="862"/>
      <c r="C497" s="956" t="s">
        <v>279</v>
      </c>
      <c r="D497" s="743"/>
      <c r="E497" s="203"/>
      <c r="F497" s="204"/>
      <c r="G497" s="744"/>
      <c r="H497" s="206"/>
      <c r="I497" s="208"/>
      <c r="J497" s="208"/>
      <c r="K497" s="208"/>
      <c r="L497" s="209"/>
    </row>
    <row r="498" spans="2:12">
      <c r="B498" s="862"/>
      <c r="C498" s="956" t="s">
        <v>280</v>
      </c>
      <c r="D498" s="743"/>
      <c r="E498" s="203"/>
      <c r="F498" s="204"/>
      <c r="G498" s="744"/>
      <c r="H498" s="206"/>
      <c r="I498" s="208"/>
      <c r="J498" s="208"/>
      <c r="K498" s="208"/>
      <c r="L498" s="209"/>
    </row>
    <row r="499" spans="2:12" s="547" customFormat="1" ht="15" customHeight="1">
      <c r="B499" s="1026"/>
      <c r="C499" s="934" t="s">
        <v>85</v>
      </c>
      <c r="D499" s="469"/>
      <c r="E499" s="470">
        <f t="shared" ref="E499:L499" si="138">E489+E493</f>
        <v>0</v>
      </c>
      <c r="F499" s="471">
        <f t="shared" si="138"/>
        <v>0</v>
      </c>
      <c r="G499" s="472">
        <f t="shared" si="138"/>
        <v>0</v>
      </c>
      <c r="H499" s="473">
        <f t="shared" si="138"/>
        <v>0</v>
      </c>
      <c r="I499" s="471">
        <f t="shared" si="138"/>
        <v>0</v>
      </c>
      <c r="J499" s="471">
        <f t="shared" si="138"/>
        <v>0</v>
      </c>
      <c r="K499" s="471">
        <f t="shared" si="138"/>
        <v>0</v>
      </c>
      <c r="L499" s="472">
        <f t="shared" si="138"/>
        <v>0</v>
      </c>
    </row>
    <row r="500" spans="2:12" ht="4.5" customHeight="1">
      <c r="B500" s="862"/>
      <c r="C500" s="946"/>
      <c r="D500" s="592"/>
      <c r="E500" s="593"/>
      <c r="F500" s="594"/>
      <c r="G500" s="595"/>
      <c r="H500" s="596"/>
      <c r="I500" s="597"/>
      <c r="J500" s="597"/>
      <c r="K500" s="597"/>
      <c r="L500" s="598"/>
    </row>
    <row r="501" spans="2:12">
      <c r="B501" s="862"/>
      <c r="C501" s="946" t="s">
        <v>86</v>
      </c>
      <c r="D501" s="592"/>
      <c r="E501" s="593">
        <f>E469+E486+E499</f>
        <v>0</v>
      </c>
      <c r="F501" s="594">
        <f>F469+F486+F499</f>
        <v>0</v>
      </c>
      <c r="G501" s="595">
        <f t="shared" ref="G501:L501" si="139">G469+G486+G499</f>
        <v>0</v>
      </c>
      <c r="H501" s="596">
        <f t="shared" si="139"/>
        <v>0</v>
      </c>
      <c r="I501" s="597">
        <f t="shared" si="139"/>
        <v>0</v>
      </c>
      <c r="J501" s="597">
        <f t="shared" si="139"/>
        <v>0</v>
      </c>
      <c r="K501" s="597">
        <f t="shared" si="139"/>
        <v>0</v>
      </c>
      <c r="L501" s="598">
        <f t="shared" si="139"/>
        <v>0</v>
      </c>
    </row>
    <row r="502" spans="2:12">
      <c r="B502" s="862"/>
      <c r="C502" s="946" t="s">
        <v>87</v>
      </c>
      <c r="D502" s="592"/>
      <c r="E502" s="767"/>
      <c r="F502" s="768"/>
      <c r="G502" s="769"/>
      <c r="H502" s="767"/>
      <c r="I502" s="768"/>
      <c r="J502" s="768"/>
      <c r="K502" s="768"/>
      <c r="L502" s="770"/>
    </row>
    <row r="503" spans="2:12" ht="12" thickBot="1">
      <c r="B503" s="862"/>
      <c r="C503" s="1056" t="s">
        <v>88</v>
      </c>
      <c r="D503" s="1057"/>
      <c r="E503" s="1058">
        <f t="shared" ref="E503:L503" si="140">E502+E501</f>
        <v>0</v>
      </c>
      <c r="F503" s="1059">
        <f t="shared" si="140"/>
        <v>0</v>
      </c>
      <c r="G503" s="1060">
        <f t="shared" si="140"/>
        <v>0</v>
      </c>
      <c r="H503" s="1061">
        <f t="shared" si="140"/>
        <v>0</v>
      </c>
      <c r="I503" s="1059">
        <f t="shared" si="140"/>
        <v>0</v>
      </c>
      <c r="J503" s="1059">
        <f t="shared" si="140"/>
        <v>0</v>
      </c>
      <c r="K503" s="1059">
        <f t="shared" si="140"/>
        <v>0</v>
      </c>
      <c r="L503" s="1060">
        <f t="shared" si="140"/>
        <v>0</v>
      </c>
    </row>
    <row r="504" spans="2:12" ht="15" hidden="1" customHeight="1" outlineLevel="1">
      <c r="B504" s="862"/>
      <c r="E504" s="771"/>
      <c r="F504" s="771"/>
      <c r="G504" s="771"/>
      <c r="H504" s="771"/>
      <c r="I504" s="771"/>
      <c r="J504" s="771"/>
      <c r="K504" s="771"/>
      <c r="L504" s="771"/>
    </row>
    <row r="505" spans="2:12" hidden="1" outlineLevel="1">
      <c r="B505" s="862"/>
      <c r="C505" s="74"/>
      <c r="D505" s="74"/>
      <c r="E505" s="771"/>
      <c r="F505" s="771"/>
      <c r="G505" s="771"/>
      <c r="H505" s="771"/>
      <c r="I505" s="771"/>
      <c r="J505" s="771"/>
      <c r="K505" s="771"/>
      <c r="L505" s="771"/>
    </row>
    <row r="506" spans="2:12" ht="13.2" hidden="1" outlineLevel="1">
      <c r="B506" s="862"/>
      <c r="C506" s="772"/>
      <c r="D506" s="773"/>
      <c r="E506" s="669"/>
      <c r="F506" s="669"/>
      <c r="G506" s="669"/>
      <c r="H506" s="669"/>
      <c r="I506" s="669"/>
      <c r="J506" s="669"/>
      <c r="K506" s="669"/>
      <c r="L506" s="669"/>
    </row>
    <row r="507" spans="2:12" hidden="1" outlineLevel="1">
      <c r="B507" s="862"/>
      <c r="E507" s="669"/>
      <c r="F507" s="669"/>
      <c r="G507" s="11"/>
      <c r="H507" s="11"/>
      <c r="I507" s="11"/>
      <c r="J507" s="11"/>
      <c r="K507" s="11"/>
      <c r="L507" s="11"/>
    </row>
    <row r="508" spans="2:12" hidden="1" outlineLevel="1">
      <c r="B508" s="862"/>
      <c r="E508" s="669"/>
      <c r="F508" s="669"/>
      <c r="G508" s="669"/>
      <c r="H508" s="669"/>
      <c r="I508" s="669"/>
      <c r="J508" s="669"/>
      <c r="K508" s="669"/>
      <c r="L508" s="669"/>
    </row>
    <row r="509" spans="2:12" hidden="1" outlineLevel="1">
      <c r="B509" s="862"/>
      <c r="E509" s="669"/>
      <c r="F509" s="669"/>
      <c r="G509" s="669"/>
      <c r="H509" s="669"/>
      <c r="I509" s="669"/>
      <c r="J509" s="669"/>
      <c r="K509" s="669"/>
      <c r="L509" s="669"/>
    </row>
    <row r="510" spans="2:12" ht="12.6" collapsed="1" thickTop="1" thickBot="1">
      <c r="C510" s="1004" t="s">
        <v>131</v>
      </c>
      <c r="E510" s="11">
        <f>E503-E412</f>
        <v>0</v>
      </c>
      <c r="F510" s="11">
        <f t="shared" ref="F510:L510" si="141">F503-F412</f>
        <v>0</v>
      </c>
      <c r="G510" s="11">
        <f t="shared" si="141"/>
        <v>0</v>
      </c>
      <c r="H510" s="11">
        <f t="shared" si="141"/>
        <v>0</v>
      </c>
      <c r="I510" s="11">
        <f t="shared" si="141"/>
        <v>0</v>
      </c>
      <c r="J510" s="11">
        <f t="shared" si="141"/>
        <v>0</v>
      </c>
      <c r="K510" s="11">
        <f t="shared" si="141"/>
        <v>0</v>
      </c>
      <c r="L510" s="11">
        <f t="shared" si="141"/>
        <v>0</v>
      </c>
    </row>
    <row r="511" spans="2:12" ht="16.2" thickTop="1" thickBot="1">
      <c r="C511" s="864" t="str">
        <f>CONCATENATE("TABELA ",B512)</f>
        <v>TABELA 13</v>
      </c>
      <c r="D511" s="1062"/>
      <c r="E511" s="1150" t="s">
        <v>250</v>
      </c>
      <c r="F511" s="1151"/>
      <c r="G511" s="1152"/>
      <c r="H511" s="1153" t="s">
        <v>251</v>
      </c>
      <c r="I511" s="1154"/>
      <c r="J511" s="1154"/>
      <c r="K511" s="1154"/>
      <c r="L511" s="1155"/>
    </row>
    <row r="512" spans="2:12" ht="35.25" customHeight="1" thickTop="1" thickBot="1">
      <c r="B512" s="424">
        <f>1+B455</f>
        <v>13</v>
      </c>
      <c r="C512" s="22" t="s">
        <v>204</v>
      </c>
      <c r="D512" s="22"/>
      <c r="E512" s="24">
        <f>E$7</f>
        <v>2018</v>
      </c>
      <c r="F512" s="25">
        <f t="shared" ref="F512:L512" si="142">F$7</f>
        <v>2019</v>
      </c>
      <c r="G512" s="177">
        <f t="shared" si="142"/>
        <v>2020</v>
      </c>
      <c r="H512" s="73">
        <f t="shared" si="142"/>
        <v>2021</v>
      </c>
      <c r="I512" s="29">
        <f t="shared" si="142"/>
        <v>2022</v>
      </c>
      <c r="J512" s="29">
        <f t="shared" si="142"/>
        <v>2023</v>
      </c>
      <c r="K512" s="29">
        <f t="shared" si="142"/>
        <v>2024</v>
      </c>
      <c r="L512" s="30">
        <f t="shared" si="142"/>
        <v>2025</v>
      </c>
    </row>
    <row r="513" spans="1:12" ht="13.8" hidden="1" thickTop="1">
      <c r="A513" s="640"/>
      <c r="B513" s="642"/>
      <c r="C513" s="774"/>
      <c r="D513" s="775"/>
      <c r="E513" s="776"/>
      <c r="F513" s="777"/>
      <c r="G513" s="778"/>
      <c r="H513" s="779"/>
      <c r="I513" s="780"/>
      <c r="J513" s="780"/>
      <c r="K513" s="780"/>
      <c r="L513" s="781"/>
    </row>
    <row r="514" spans="1:12" ht="12" outlineLevel="1" thickTop="1">
      <c r="B514" s="862"/>
      <c r="C514" s="934" t="s">
        <v>89</v>
      </c>
      <c r="D514" s="469"/>
      <c r="E514" s="470"/>
      <c r="F514" s="471"/>
      <c r="G514" s="472"/>
      <c r="H514" s="470"/>
      <c r="I514" s="471"/>
      <c r="J514" s="471"/>
      <c r="K514" s="471"/>
      <c r="L514" s="472"/>
    </row>
    <row r="515" spans="1:12" outlineLevel="1">
      <c r="B515" s="862"/>
      <c r="C515" s="915" t="s">
        <v>90</v>
      </c>
      <c r="E515" s="679" t="str">
        <f>IF(E318=0,"-",E334/E318)</f>
        <v>-</v>
      </c>
      <c r="F515" s="680" t="str">
        <f t="shared" ref="F515:L515" si="143">IF(F318=0,"-",F334/F318)</f>
        <v>-</v>
      </c>
      <c r="G515" s="782" t="str">
        <f t="shared" si="143"/>
        <v>-</v>
      </c>
      <c r="H515" s="783" t="str">
        <f t="shared" si="143"/>
        <v>-</v>
      </c>
      <c r="I515" s="784" t="str">
        <f t="shared" si="143"/>
        <v>-</v>
      </c>
      <c r="J515" s="784" t="str">
        <f t="shared" si="143"/>
        <v>-</v>
      </c>
      <c r="K515" s="784" t="str">
        <f t="shared" si="143"/>
        <v>-</v>
      </c>
      <c r="L515" s="785" t="str">
        <f t="shared" si="143"/>
        <v>-</v>
      </c>
    </row>
    <row r="516" spans="1:12" outlineLevel="1">
      <c r="B516" s="862"/>
      <c r="C516" s="915" t="s">
        <v>30</v>
      </c>
      <c r="E516" s="679" t="str">
        <f>IF(E318=0,"-",E374/E318)</f>
        <v>-</v>
      </c>
      <c r="F516" s="680" t="str">
        <f t="shared" ref="F516:L516" si="144">IF(F318=0,"-",F374/F318)</f>
        <v>-</v>
      </c>
      <c r="G516" s="782" t="str">
        <f t="shared" si="144"/>
        <v>-</v>
      </c>
      <c r="H516" s="783" t="str">
        <f t="shared" si="144"/>
        <v>-</v>
      </c>
      <c r="I516" s="784" t="str">
        <f t="shared" si="144"/>
        <v>-</v>
      </c>
      <c r="J516" s="784" t="str">
        <f t="shared" si="144"/>
        <v>-</v>
      </c>
      <c r="K516" s="784" t="str">
        <f t="shared" si="144"/>
        <v>-</v>
      </c>
      <c r="L516" s="785" t="str">
        <f t="shared" si="144"/>
        <v>-</v>
      </c>
    </row>
    <row r="517" spans="1:12" outlineLevel="1">
      <c r="B517" s="862"/>
      <c r="C517" s="915" t="s">
        <v>91</v>
      </c>
      <c r="E517" s="679" t="str">
        <f>IF(E417=0,"-",E374/E417)</f>
        <v>-</v>
      </c>
      <c r="F517" s="680" t="str">
        <f t="shared" ref="F517:L517" si="145">IF(F417=0,"-",F374/F417)</f>
        <v>-</v>
      </c>
      <c r="G517" s="782" t="str">
        <f t="shared" si="145"/>
        <v>-</v>
      </c>
      <c r="H517" s="783" t="str">
        <f>IF(H417=0,"-",H374/H417)</f>
        <v>-</v>
      </c>
      <c r="I517" s="784" t="str">
        <f t="shared" si="145"/>
        <v>-</v>
      </c>
      <c r="J517" s="784" t="str">
        <f t="shared" si="145"/>
        <v>-</v>
      </c>
      <c r="K517" s="784" t="str">
        <f t="shared" si="145"/>
        <v>-</v>
      </c>
      <c r="L517" s="785" t="str">
        <f t="shared" si="145"/>
        <v>-</v>
      </c>
    </row>
    <row r="518" spans="1:12" outlineLevel="1">
      <c r="B518" s="862"/>
      <c r="C518" s="915" t="s">
        <v>92</v>
      </c>
      <c r="E518" s="679" t="str">
        <f>IF(E415=0,"-",E374/E415)</f>
        <v>-</v>
      </c>
      <c r="F518" s="680" t="str">
        <f t="shared" ref="F518:L518" si="146">IF(F415=0,"-",F374/F415)</f>
        <v>-</v>
      </c>
      <c r="G518" s="782" t="str">
        <f t="shared" si="146"/>
        <v>-</v>
      </c>
      <c r="H518" s="783" t="str">
        <f t="shared" si="146"/>
        <v>-</v>
      </c>
      <c r="I518" s="784" t="str">
        <f t="shared" si="146"/>
        <v>-</v>
      </c>
      <c r="J518" s="784" t="str">
        <f t="shared" si="146"/>
        <v>-</v>
      </c>
      <c r="K518" s="784" t="str">
        <f t="shared" si="146"/>
        <v>-</v>
      </c>
      <c r="L518" s="785" t="str">
        <f t="shared" si="146"/>
        <v>-</v>
      </c>
    </row>
    <row r="519" spans="1:12" outlineLevel="1">
      <c r="B519" s="862"/>
      <c r="C519" s="915" t="s">
        <v>207</v>
      </c>
      <c r="E519" s="615" t="str">
        <f>IF(E318=0,"-",(E334+E326)/E318)</f>
        <v>-</v>
      </c>
      <c r="F519" s="616" t="str">
        <f t="shared" ref="F519:L519" si="147">IF(F318=0,"-",(F334+F326)/F318)</f>
        <v>-</v>
      </c>
      <c r="G519" s="617" t="str">
        <f t="shared" si="147"/>
        <v>-</v>
      </c>
      <c r="H519" s="618" t="str">
        <f t="shared" si="147"/>
        <v>-</v>
      </c>
      <c r="I519" s="619" t="str">
        <f t="shared" si="147"/>
        <v>-</v>
      </c>
      <c r="J519" s="619" t="str">
        <f t="shared" si="147"/>
        <v>-</v>
      </c>
      <c r="K519" s="619" t="str">
        <f t="shared" si="147"/>
        <v>-</v>
      </c>
      <c r="L519" s="620" t="str">
        <f t="shared" si="147"/>
        <v>-</v>
      </c>
    </row>
    <row r="520" spans="1:12" outlineLevel="1">
      <c r="B520" s="862"/>
      <c r="C520" s="934" t="s">
        <v>93</v>
      </c>
      <c r="D520" s="469"/>
      <c r="E520" s="786"/>
      <c r="F520" s="787"/>
      <c r="G520" s="788"/>
      <c r="H520" s="786"/>
      <c r="I520" s="787"/>
      <c r="J520" s="787"/>
      <c r="K520" s="787"/>
      <c r="L520" s="788"/>
    </row>
    <row r="521" spans="1:12" outlineLevel="1">
      <c r="B521" s="862"/>
      <c r="C521" s="915" t="s">
        <v>94</v>
      </c>
      <c r="E521" s="789" t="str">
        <f>IF(E434=0,"-",E403/E434)</f>
        <v>-</v>
      </c>
      <c r="F521" s="790" t="str">
        <f t="shared" ref="F521:L521" si="148">IF(F434=0,"-",F403/F434)</f>
        <v>-</v>
      </c>
      <c r="G521" s="791" t="str">
        <f t="shared" si="148"/>
        <v>-</v>
      </c>
      <c r="H521" s="792" t="str">
        <f t="shared" si="148"/>
        <v>-</v>
      </c>
      <c r="I521" s="793" t="str">
        <f t="shared" si="148"/>
        <v>-</v>
      </c>
      <c r="J521" s="793" t="str">
        <f t="shared" si="148"/>
        <v>-</v>
      </c>
      <c r="K521" s="793" t="str">
        <f t="shared" si="148"/>
        <v>-</v>
      </c>
      <c r="L521" s="794" t="str">
        <f t="shared" si="148"/>
        <v>-</v>
      </c>
    </row>
    <row r="522" spans="1:12" outlineLevel="1">
      <c r="B522" s="862"/>
      <c r="C522" s="915" t="s">
        <v>95</v>
      </c>
      <c r="E522" s="789" t="str">
        <f>IF(E434=0,"-",(E403-E404)/E434)</f>
        <v>-</v>
      </c>
      <c r="F522" s="790" t="str">
        <f t="shared" ref="F522:L522" si="149">IF(F434=0,"-",(F403-F404)/F434)</f>
        <v>-</v>
      </c>
      <c r="G522" s="791" t="str">
        <f t="shared" si="149"/>
        <v>-</v>
      </c>
      <c r="H522" s="792" t="str">
        <f t="shared" si="149"/>
        <v>-</v>
      </c>
      <c r="I522" s="793" t="str">
        <f t="shared" si="149"/>
        <v>-</v>
      </c>
      <c r="J522" s="793" t="str">
        <f t="shared" si="149"/>
        <v>-</v>
      </c>
      <c r="K522" s="793" t="str">
        <f t="shared" si="149"/>
        <v>-</v>
      </c>
      <c r="L522" s="794" t="str">
        <f t="shared" si="149"/>
        <v>-</v>
      </c>
    </row>
    <row r="523" spans="1:12" outlineLevel="1">
      <c r="B523" s="862"/>
      <c r="C523" s="915" t="s">
        <v>96</v>
      </c>
      <c r="E523" s="789" t="str">
        <f>IF(E434=0,"-",E410/E434)</f>
        <v>-</v>
      </c>
      <c r="F523" s="790" t="str">
        <f t="shared" ref="F523:L523" si="150">IF(F434=0,"-",F410/F434)</f>
        <v>-</v>
      </c>
      <c r="G523" s="791" t="str">
        <f t="shared" si="150"/>
        <v>-</v>
      </c>
      <c r="H523" s="792" t="str">
        <f t="shared" si="150"/>
        <v>-</v>
      </c>
      <c r="I523" s="793" t="str">
        <f t="shared" si="150"/>
        <v>-</v>
      </c>
      <c r="J523" s="793" t="str">
        <f t="shared" si="150"/>
        <v>-</v>
      </c>
      <c r="K523" s="793" t="str">
        <f t="shared" si="150"/>
        <v>-</v>
      </c>
      <c r="L523" s="794" t="str">
        <f t="shared" si="150"/>
        <v>-</v>
      </c>
    </row>
    <row r="524" spans="1:12" ht="0.75" customHeight="1" outlineLevel="1">
      <c r="B524" s="862"/>
      <c r="C524" s="915"/>
      <c r="E524" s="789"/>
      <c r="F524" s="790"/>
      <c r="G524" s="795"/>
      <c r="H524" s="796"/>
      <c r="I524" s="797"/>
      <c r="J524" s="797"/>
      <c r="K524" s="797"/>
      <c r="L524" s="798"/>
    </row>
    <row r="525" spans="1:12" s="226" customFormat="1" outlineLevel="1">
      <c r="B525" s="978"/>
      <c r="C525" s="934" t="s">
        <v>111</v>
      </c>
      <c r="D525" s="469"/>
      <c r="E525" s="786"/>
      <c r="F525" s="787"/>
      <c r="G525" s="788"/>
      <c r="H525" s="786"/>
      <c r="I525" s="787"/>
      <c r="J525" s="787"/>
      <c r="K525" s="787"/>
      <c r="L525" s="788"/>
    </row>
    <row r="526" spans="1:12" s="773" customFormat="1" ht="12.75" customHeight="1">
      <c r="A526" s="5"/>
      <c r="B526" s="1066"/>
      <c r="C526" s="1063" t="s">
        <v>115</v>
      </c>
      <c r="D526" s="799"/>
      <c r="E526" s="800" t="str">
        <f>IF(E327=0,"-",E404/E327*365)</f>
        <v>-</v>
      </c>
      <c r="F526" s="801" t="str">
        <f t="shared" ref="F526:L526" si="151">IF(F327=0,"-",F404/F327*365)</f>
        <v>-</v>
      </c>
      <c r="G526" s="802" t="str">
        <f t="shared" si="151"/>
        <v>-</v>
      </c>
      <c r="H526" s="803" t="str">
        <f t="shared" si="151"/>
        <v>-</v>
      </c>
      <c r="I526" s="804" t="str">
        <f t="shared" si="151"/>
        <v>-</v>
      </c>
      <c r="J526" s="804" t="str">
        <f t="shared" si="151"/>
        <v>-</v>
      </c>
      <c r="K526" s="804" t="str">
        <f t="shared" si="151"/>
        <v>-</v>
      </c>
      <c r="L526" s="805" t="str">
        <f t="shared" si="151"/>
        <v>-</v>
      </c>
    </row>
    <row r="527" spans="1:12" s="773" customFormat="1" ht="14.25" customHeight="1">
      <c r="A527" s="5"/>
      <c r="B527" s="1066"/>
      <c r="C527" s="1063" t="s">
        <v>2</v>
      </c>
      <c r="D527" s="799"/>
      <c r="E527" s="800" t="str">
        <f>IF(E318=0,"-",E407/E318*365)</f>
        <v>-</v>
      </c>
      <c r="F527" s="801" t="str">
        <f t="shared" ref="F527:L527" si="152">IF(F318=0,"-",F407/F318*365)</f>
        <v>-</v>
      </c>
      <c r="G527" s="802" t="str">
        <f t="shared" si="152"/>
        <v>-</v>
      </c>
      <c r="H527" s="803" t="str">
        <f t="shared" si="152"/>
        <v>-</v>
      </c>
      <c r="I527" s="804" t="str">
        <f t="shared" si="152"/>
        <v>-</v>
      </c>
      <c r="J527" s="804" t="str">
        <f t="shared" si="152"/>
        <v>-</v>
      </c>
      <c r="K527" s="804" t="str">
        <f t="shared" si="152"/>
        <v>-</v>
      </c>
      <c r="L527" s="805" t="str">
        <f t="shared" si="152"/>
        <v>-</v>
      </c>
    </row>
    <row r="528" spans="1:12" s="773" customFormat="1" ht="14.25" customHeight="1">
      <c r="A528" s="5"/>
      <c r="B528" s="1066"/>
      <c r="C528" s="1063" t="s">
        <v>130</v>
      </c>
      <c r="D528" s="799"/>
      <c r="E528" s="806" t="str">
        <f>IF(E318=0,"-",E409/E318*365)</f>
        <v>-</v>
      </c>
      <c r="F528" s="807" t="str">
        <f t="shared" ref="F528:L528" si="153">IF(F318=0,"-",F409/F318*365)</f>
        <v>-</v>
      </c>
      <c r="G528" s="808" t="str">
        <f t="shared" si="153"/>
        <v>-</v>
      </c>
      <c r="H528" s="809" t="str">
        <f t="shared" si="153"/>
        <v>-</v>
      </c>
      <c r="I528" s="810" t="str">
        <f t="shared" si="153"/>
        <v>-</v>
      </c>
      <c r="J528" s="810" t="str">
        <f t="shared" si="153"/>
        <v>-</v>
      </c>
      <c r="K528" s="810" t="str">
        <f t="shared" si="153"/>
        <v>-</v>
      </c>
      <c r="L528" s="811" t="str">
        <f t="shared" si="153"/>
        <v>-</v>
      </c>
    </row>
    <row r="529" spans="1:12" s="773" customFormat="1" ht="13.2">
      <c r="A529" s="5"/>
      <c r="B529" s="1066"/>
      <c r="C529" s="1063" t="s">
        <v>298</v>
      </c>
      <c r="D529" s="799"/>
      <c r="E529" s="800" t="str">
        <f>IF(E327=0,"-",E436/E327*365)</f>
        <v>-</v>
      </c>
      <c r="F529" s="801" t="str">
        <f t="shared" ref="F529:L529" si="154">IF(F327=0,"-",F436/F327*365)</f>
        <v>-</v>
      </c>
      <c r="G529" s="802" t="str">
        <f t="shared" si="154"/>
        <v>-</v>
      </c>
      <c r="H529" s="803" t="str">
        <f t="shared" si="154"/>
        <v>-</v>
      </c>
      <c r="I529" s="804" t="str">
        <f t="shared" si="154"/>
        <v>-</v>
      </c>
      <c r="J529" s="804" t="str">
        <f t="shared" si="154"/>
        <v>-</v>
      </c>
      <c r="K529" s="804" t="str">
        <f t="shared" si="154"/>
        <v>-</v>
      </c>
      <c r="L529" s="805" t="str">
        <f t="shared" si="154"/>
        <v>-</v>
      </c>
    </row>
    <row r="530" spans="1:12" s="773" customFormat="1" ht="22.8">
      <c r="A530" s="5"/>
      <c r="B530" s="1066"/>
      <c r="C530" s="1063" t="s">
        <v>202</v>
      </c>
      <c r="D530" s="799"/>
      <c r="E530" s="800" t="str">
        <f>IF((E325-E326-E329-E330)=0,"-",E440/(E325-E326-E329-E330)*365)</f>
        <v>-</v>
      </c>
      <c r="F530" s="801" t="str">
        <f t="shared" ref="F530:L530" si="155">IF((F325-F326-F329-F330)=0,"-",F440/(F325-F326-F329-F330)*365)</f>
        <v>-</v>
      </c>
      <c r="G530" s="802" t="str">
        <f t="shared" si="155"/>
        <v>-</v>
      </c>
      <c r="H530" s="803" t="str">
        <f t="shared" si="155"/>
        <v>-</v>
      </c>
      <c r="I530" s="804" t="str">
        <f t="shared" si="155"/>
        <v>-</v>
      </c>
      <c r="J530" s="804" t="str">
        <f t="shared" si="155"/>
        <v>-</v>
      </c>
      <c r="K530" s="804" t="str">
        <f t="shared" si="155"/>
        <v>-</v>
      </c>
      <c r="L530" s="805" t="str">
        <f t="shared" si="155"/>
        <v>-</v>
      </c>
    </row>
    <row r="531" spans="1:12" s="773" customFormat="1" ht="12.75" customHeight="1">
      <c r="A531" s="5"/>
      <c r="B531" s="1066"/>
      <c r="C531" s="1063" t="s">
        <v>126</v>
      </c>
      <c r="D531" s="799"/>
      <c r="E531" s="800" t="str">
        <f>IF(E330=0,"-",E442/(E330)*365)</f>
        <v>-</v>
      </c>
      <c r="F531" s="801" t="str">
        <f t="shared" ref="F531:L531" si="156">IF(F330=0,"-",F442/(F330)*365)</f>
        <v>-</v>
      </c>
      <c r="G531" s="802" t="str">
        <f t="shared" si="156"/>
        <v>-</v>
      </c>
      <c r="H531" s="803" t="str">
        <f t="shared" si="156"/>
        <v>-</v>
      </c>
      <c r="I531" s="804" t="str">
        <f t="shared" si="156"/>
        <v>-</v>
      </c>
      <c r="J531" s="804" t="str">
        <f t="shared" si="156"/>
        <v>-</v>
      </c>
      <c r="K531" s="804" t="str">
        <f t="shared" si="156"/>
        <v>-</v>
      </c>
      <c r="L531" s="805" t="str">
        <f t="shared" si="156"/>
        <v>-</v>
      </c>
    </row>
    <row r="532" spans="1:12" s="773" customFormat="1" ht="12.75" customHeight="1">
      <c r="A532" s="5"/>
      <c r="B532" s="1066"/>
      <c r="C532" s="1063" t="s">
        <v>125</v>
      </c>
      <c r="D532" s="799"/>
      <c r="E532" s="800" t="str">
        <f>IF(E320=0,"-",E441/E320*365)</f>
        <v>-</v>
      </c>
      <c r="F532" s="801" t="str">
        <f t="shared" ref="F532:L532" si="157">IF(F320=0,"-",F441/F320*365)</f>
        <v>-</v>
      </c>
      <c r="G532" s="802" t="str">
        <f t="shared" si="157"/>
        <v>-</v>
      </c>
      <c r="H532" s="803" t="str">
        <f t="shared" si="157"/>
        <v>-</v>
      </c>
      <c r="I532" s="804" t="str">
        <f t="shared" si="157"/>
        <v>-</v>
      </c>
      <c r="J532" s="804" t="str">
        <f t="shared" si="157"/>
        <v>-</v>
      </c>
      <c r="K532" s="804" t="str">
        <f t="shared" si="157"/>
        <v>-</v>
      </c>
      <c r="L532" s="805" t="str">
        <f t="shared" si="157"/>
        <v>-</v>
      </c>
    </row>
    <row r="533" spans="1:12" s="773" customFormat="1" ht="12.75" customHeight="1">
      <c r="A533" s="5"/>
      <c r="B533" s="1066"/>
      <c r="C533" s="1063" t="s">
        <v>3</v>
      </c>
      <c r="D533" s="799"/>
      <c r="E533" s="800" t="str">
        <f>IF(E154=0,"-",E443/E154*365)</f>
        <v>-</v>
      </c>
      <c r="F533" s="801" t="str">
        <f t="shared" ref="F533:L533" si="158">IF(F154=0,"-",F443/F154*365)</f>
        <v>-</v>
      </c>
      <c r="G533" s="802" t="str">
        <f t="shared" si="158"/>
        <v>-</v>
      </c>
      <c r="H533" s="803" t="str">
        <f t="shared" si="158"/>
        <v>-</v>
      </c>
      <c r="I533" s="804" t="str">
        <f t="shared" si="158"/>
        <v>-</v>
      </c>
      <c r="J533" s="804" t="str">
        <f t="shared" si="158"/>
        <v>-</v>
      </c>
      <c r="K533" s="804" t="str">
        <f t="shared" si="158"/>
        <v>-</v>
      </c>
      <c r="L533" s="805" t="str">
        <f t="shared" si="158"/>
        <v>-</v>
      </c>
    </row>
    <row r="534" spans="1:12">
      <c r="B534" s="862"/>
      <c r="C534" s="915" t="s">
        <v>133</v>
      </c>
      <c r="E534" s="280">
        <f t="shared" ref="E534:L534" si="159">+E403-E424+E445</f>
        <v>0</v>
      </c>
      <c r="F534" s="281">
        <f t="shared" si="159"/>
        <v>0</v>
      </c>
      <c r="G534" s="812">
        <f t="shared" si="159"/>
        <v>0</v>
      </c>
      <c r="H534" s="283">
        <f t="shared" si="159"/>
        <v>0</v>
      </c>
      <c r="I534" s="284">
        <f t="shared" si="159"/>
        <v>0</v>
      </c>
      <c r="J534" s="284">
        <f t="shared" si="159"/>
        <v>0</v>
      </c>
      <c r="K534" s="284">
        <f t="shared" si="159"/>
        <v>0</v>
      </c>
      <c r="L534" s="285">
        <f t="shared" si="159"/>
        <v>0</v>
      </c>
    </row>
    <row r="535" spans="1:12">
      <c r="B535" s="862"/>
      <c r="C535" s="1064"/>
      <c r="D535" s="813"/>
      <c r="E535" s="814"/>
      <c r="F535" s="815"/>
      <c r="G535" s="816"/>
      <c r="H535" s="817"/>
      <c r="I535" s="818"/>
      <c r="J535" s="818"/>
      <c r="K535" s="818"/>
      <c r="L535" s="819"/>
    </row>
    <row r="536" spans="1:12">
      <c r="B536" s="862"/>
      <c r="C536" s="934" t="s">
        <v>224</v>
      </c>
      <c r="D536" s="469"/>
      <c r="E536" s="786"/>
      <c r="F536" s="787"/>
      <c r="G536" s="788"/>
      <c r="H536" s="786"/>
      <c r="I536" s="787"/>
      <c r="J536" s="787"/>
      <c r="K536" s="787"/>
      <c r="L536" s="788"/>
    </row>
    <row r="537" spans="1:12">
      <c r="B537" s="862"/>
      <c r="C537" s="915" t="s">
        <v>225</v>
      </c>
      <c r="E537" s="789" t="str">
        <f>IF(E415=0,"-",E424/E415)</f>
        <v>-</v>
      </c>
      <c r="F537" s="790" t="str">
        <f t="shared" ref="F537:L537" si="160">IF(F415=0,"-",F424/F415)</f>
        <v>-</v>
      </c>
      <c r="G537" s="791" t="str">
        <f t="shared" si="160"/>
        <v>-</v>
      </c>
      <c r="H537" s="792" t="str">
        <f t="shared" si="160"/>
        <v>-</v>
      </c>
      <c r="I537" s="793" t="str">
        <f t="shared" si="160"/>
        <v>-</v>
      </c>
      <c r="J537" s="793" t="str">
        <f t="shared" si="160"/>
        <v>-</v>
      </c>
      <c r="K537" s="793" t="str">
        <f t="shared" si="160"/>
        <v>-</v>
      </c>
      <c r="L537" s="794" t="str">
        <f t="shared" si="160"/>
        <v>-</v>
      </c>
    </row>
    <row r="538" spans="1:12">
      <c r="B538" s="862"/>
      <c r="C538" s="915" t="s">
        <v>226</v>
      </c>
      <c r="E538" s="789" t="str">
        <f>IF(E417=0,"-",E424/E417)</f>
        <v>-</v>
      </c>
      <c r="F538" s="790" t="str">
        <f t="shared" ref="F538:L538" si="161">IF(F417=0,"-",F424/F417)</f>
        <v>-</v>
      </c>
      <c r="G538" s="791" t="str">
        <f t="shared" si="161"/>
        <v>-</v>
      </c>
      <c r="H538" s="792" t="str">
        <f t="shared" si="161"/>
        <v>-</v>
      </c>
      <c r="I538" s="793" t="str">
        <f t="shared" si="161"/>
        <v>-</v>
      </c>
      <c r="J538" s="793" t="str">
        <f t="shared" si="161"/>
        <v>-</v>
      </c>
      <c r="K538" s="793" t="str">
        <f t="shared" si="161"/>
        <v>-</v>
      </c>
      <c r="L538" s="794" t="str">
        <f t="shared" si="161"/>
        <v>-</v>
      </c>
    </row>
    <row r="539" spans="1:12">
      <c r="B539" s="862"/>
      <c r="C539" s="915" t="s">
        <v>227</v>
      </c>
      <c r="E539" s="789" t="str">
        <f>IF(E417=0,"-",E429/E417)</f>
        <v>-</v>
      </c>
      <c r="F539" s="790" t="str">
        <f t="shared" ref="F539:L539" si="162">IF(F417=0,"-",F429/F417)</f>
        <v>-</v>
      </c>
      <c r="G539" s="791" t="str">
        <f t="shared" si="162"/>
        <v>-</v>
      </c>
      <c r="H539" s="792" t="str">
        <f t="shared" si="162"/>
        <v>-</v>
      </c>
      <c r="I539" s="793" t="str">
        <f t="shared" si="162"/>
        <v>-</v>
      </c>
      <c r="J539" s="793" t="str">
        <f t="shared" si="162"/>
        <v>-</v>
      </c>
      <c r="K539" s="793" t="str">
        <f t="shared" si="162"/>
        <v>-</v>
      </c>
      <c r="L539" s="794" t="str">
        <f t="shared" si="162"/>
        <v>-</v>
      </c>
    </row>
    <row r="540" spans="1:12" hidden="1">
      <c r="B540" s="862"/>
      <c r="C540" s="915"/>
      <c r="E540" s="789"/>
      <c r="F540" s="790"/>
      <c r="G540" s="791"/>
      <c r="H540" s="789"/>
      <c r="I540" s="790"/>
      <c r="J540" s="790"/>
      <c r="K540" s="790"/>
      <c r="L540" s="791"/>
    </row>
    <row r="541" spans="1:12">
      <c r="B541" s="862"/>
      <c r="C541" s="934" t="s">
        <v>228</v>
      </c>
      <c r="D541" s="469"/>
      <c r="E541" s="786"/>
      <c r="F541" s="787"/>
      <c r="G541" s="788"/>
      <c r="H541" s="786"/>
      <c r="I541" s="787"/>
      <c r="J541" s="787"/>
      <c r="K541" s="787"/>
      <c r="L541" s="788"/>
    </row>
    <row r="542" spans="1:12">
      <c r="B542" s="862"/>
      <c r="C542" s="915" t="s">
        <v>229</v>
      </c>
      <c r="E542" s="789" t="str">
        <f>IF(E415=0,"-",E386/E415)</f>
        <v>-</v>
      </c>
      <c r="F542" s="790" t="str">
        <f t="shared" ref="F542:L542" si="163">IF(F415=0,"-",F386/F415)</f>
        <v>-</v>
      </c>
      <c r="G542" s="791" t="str">
        <f t="shared" si="163"/>
        <v>-</v>
      </c>
      <c r="H542" s="792" t="str">
        <f t="shared" si="163"/>
        <v>-</v>
      </c>
      <c r="I542" s="793" t="str">
        <f t="shared" si="163"/>
        <v>-</v>
      </c>
      <c r="J542" s="793" t="str">
        <f t="shared" si="163"/>
        <v>-</v>
      </c>
      <c r="K542" s="793" t="str">
        <f t="shared" si="163"/>
        <v>-</v>
      </c>
      <c r="L542" s="794" t="str">
        <f t="shared" si="163"/>
        <v>-</v>
      </c>
    </row>
    <row r="543" spans="1:12">
      <c r="B543" s="862"/>
      <c r="C543" s="915" t="s">
        <v>230</v>
      </c>
      <c r="E543" s="789" t="str">
        <f>IF(E415=0,"-",E388/E415)</f>
        <v>-</v>
      </c>
      <c r="F543" s="790" t="str">
        <f t="shared" ref="F543:L543" si="164">IF(F415=0,"-",F388/F415)</f>
        <v>-</v>
      </c>
      <c r="G543" s="791" t="str">
        <f t="shared" si="164"/>
        <v>-</v>
      </c>
      <c r="H543" s="792" t="str">
        <f t="shared" si="164"/>
        <v>-</v>
      </c>
      <c r="I543" s="793" t="str">
        <f t="shared" si="164"/>
        <v>-</v>
      </c>
      <c r="J543" s="793" t="str">
        <f t="shared" si="164"/>
        <v>-</v>
      </c>
      <c r="K543" s="793" t="str">
        <f t="shared" si="164"/>
        <v>-</v>
      </c>
      <c r="L543" s="794" t="str">
        <f t="shared" si="164"/>
        <v>-</v>
      </c>
    </row>
    <row r="544" spans="1:12">
      <c r="B544" s="862"/>
      <c r="C544" s="915" t="s">
        <v>231</v>
      </c>
      <c r="E544" s="789" t="str">
        <f>IF(E415=0,"-",E403/E415)</f>
        <v>-</v>
      </c>
      <c r="F544" s="790" t="str">
        <f t="shared" ref="F544:L544" si="165">IF(F415=0,"-",F403/F415)</f>
        <v>-</v>
      </c>
      <c r="G544" s="791" t="str">
        <f t="shared" si="165"/>
        <v>-</v>
      </c>
      <c r="H544" s="792" t="str">
        <f t="shared" si="165"/>
        <v>-</v>
      </c>
      <c r="I544" s="793" t="str">
        <f t="shared" si="165"/>
        <v>-</v>
      </c>
      <c r="J544" s="793" t="str">
        <f t="shared" si="165"/>
        <v>-</v>
      </c>
      <c r="K544" s="793" t="str">
        <f t="shared" si="165"/>
        <v>-</v>
      </c>
      <c r="L544" s="794" t="str">
        <f t="shared" si="165"/>
        <v>-</v>
      </c>
    </row>
    <row r="545" spans="2:12" hidden="1">
      <c r="B545" s="862"/>
      <c r="C545" s="915"/>
      <c r="E545" s="789"/>
      <c r="F545" s="790"/>
      <c r="G545" s="791"/>
      <c r="H545" s="789"/>
      <c r="I545" s="790"/>
      <c r="J545" s="790"/>
      <c r="K545" s="790"/>
      <c r="L545" s="791"/>
    </row>
    <row r="546" spans="2:12">
      <c r="B546" s="862"/>
      <c r="C546" s="934" t="s">
        <v>232</v>
      </c>
      <c r="D546" s="469"/>
      <c r="E546" s="786"/>
      <c r="F546" s="787"/>
      <c r="G546" s="788"/>
      <c r="H546" s="786"/>
      <c r="I546" s="787"/>
      <c r="J546" s="787"/>
      <c r="K546" s="787"/>
      <c r="L546" s="788"/>
    </row>
    <row r="547" spans="2:12">
      <c r="B547" s="862"/>
      <c r="C547" s="915" t="s">
        <v>233</v>
      </c>
      <c r="E547" s="789" t="str">
        <f>IF((E417+E424)=0,"-",(E417/(E417+E424)))</f>
        <v>-</v>
      </c>
      <c r="F547" s="790" t="str">
        <f t="shared" ref="F547:L547" si="166">IF((F417+F424)=0,"-",(F417/(F417+F424)))</f>
        <v>-</v>
      </c>
      <c r="G547" s="791" t="str">
        <f t="shared" si="166"/>
        <v>-</v>
      </c>
      <c r="H547" s="792" t="str">
        <f t="shared" si="166"/>
        <v>-</v>
      </c>
      <c r="I547" s="793" t="str">
        <f t="shared" si="166"/>
        <v>-</v>
      </c>
      <c r="J547" s="793" t="str">
        <f t="shared" si="166"/>
        <v>-</v>
      </c>
      <c r="K547" s="793" t="str">
        <f t="shared" si="166"/>
        <v>-</v>
      </c>
      <c r="L547" s="794" t="str">
        <f t="shared" si="166"/>
        <v>-</v>
      </c>
    </row>
    <row r="548" spans="2:12">
      <c r="B548" s="862"/>
      <c r="C548" s="915" t="s">
        <v>234</v>
      </c>
      <c r="E548" s="789" t="str">
        <f>IF((E417+E424)=0,"-",(E417+E429)/(E417+E424))</f>
        <v>-</v>
      </c>
      <c r="F548" s="790" t="str">
        <f t="shared" ref="F548:L548" si="167">IF((F417+F424)=0,"-",(F417+F429)/(F417+F424))</f>
        <v>-</v>
      </c>
      <c r="G548" s="791" t="str">
        <f t="shared" si="167"/>
        <v>-</v>
      </c>
      <c r="H548" s="792" t="str">
        <f t="shared" si="167"/>
        <v>-</v>
      </c>
      <c r="I548" s="793" t="str">
        <f t="shared" si="167"/>
        <v>-</v>
      </c>
      <c r="J548" s="793" t="str">
        <f t="shared" si="167"/>
        <v>-</v>
      </c>
      <c r="K548" s="793" t="str">
        <f t="shared" si="167"/>
        <v>-</v>
      </c>
      <c r="L548" s="794" t="str">
        <f t="shared" si="167"/>
        <v>-</v>
      </c>
    </row>
    <row r="549" spans="2:12" hidden="1">
      <c r="B549" s="862"/>
      <c r="C549" s="915"/>
      <c r="E549" s="789"/>
      <c r="F549" s="790"/>
      <c r="G549" s="791"/>
      <c r="H549" s="789"/>
      <c r="I549" s="790"/>
      <c r="J549" s="790"/>
      <c r="K549" s="790"/>
      <c r="L549" s="791"/>
    </row>
    <row r="550" spans="2:12">
      <c r="B550" s="862"/>
      <c r="C550" s="934" t="s">
        <v>235</v>
      </c>
      <c r="D550" s="469"/>
      <c r="E550" s="786"/>
      <c r="F550" s="787"/>
      <c r="G550" s="788"/>
      <c r="H550" s="786"/>
      <c r="I550" s="787"/>
      <c r="J550" s="787"/>
      <c r="K550" s="787"/>
      <c r="L550" s="788"/>
    </row>
    <row r="551" spans="2:12">
      <c r="B551" s="862"/>
      <c r="C551" s="1065" t="s">
        <v>236</v>
      </c>
      <c r="E551" s="820" t="str">
        <f>IF(E386=0,"-",E417/E386)</f>
        <v>-</v>
      </c>
      <c r="F551" s="821" t="str">
        <f t="shared" ref="F551:L551" si="168">IF(F386=0,"-",F417/F386)</f>
        <v>-</v>
      </c>
      <c r="G551" s="822" t="str">
        <f t="shared" si="168"/>
        <v>-</v>
      </c>
      <c r="H551" s="823" t="str">
        <f t="shared" si="168"/>
        <v>-</v>
      </c>
      <c r="I551" s="824" t="str">
        <f t="shared" si="168"/>
        <v>-</v>
      </c>
      <c r="J551" s="824" t="str">
        <f t="shared" si="168"/>
        <v>-</v>
      </c>
      <c r="K551" s="824" t="str">
        <f t="shared" si="168"/>
        <v>-</v>
      </c>
      <c r="L551" s="825" t="str">
        <f t="shared" si="168"/>
        <v>-</v>
      </c>
    </row>
    <row r="552" spans="2:12">
      <c r="B552" s="862"/>
      <c r="C552" s="1065" t="s">
        <v>237</v>
      </c>
      <c r="E552" s="820" t="str">
        <f>IF(E386=0,"-",(E417+E429)/E386)</f>
        <v>-</v>
      </c>
      <c r="F552" s="821" t="str">
        <f t="shared" ref="F552:L552" si="169">IF(F386=0,"-",(F417+F429)/F386)</f>
        <v>-</v>
      </c>
      <c r="G552" s="822" t="str">
        <f t="shared" si="169"/>
        <v>-</v>
      </c>
      <c r="H552" s="823" t="str">
        <f t="shared" si="169"/>
        <v>-</v>
      </c>
      <c r="I552" s="824" t="str">
        <f t="shared" si="169"/>
        <v>-</v>
      </c>
      <c r="J552" s="824" t="str">
        <f t="shared" si="169"/>
        <v>-</v>
      </c>
      <c r="K552" s="824" t="str">
        <f t="shared" si="169"/>
        <v>-</v>
      </c>
      <c r="L552" s="825" t="str">
        <f t="shared" si="169"/>
        <v>-</v>
      </c>
    </row>
    <row r="553" spans="2:12">
      <c r="B553" s="862"/>
      <c r="C553" s="1065" t="s">
        <v>238</v>
      </c>
      <c r="E553" s="820" t="str">
        <f>IF(E403=0,"-",E434/E403)</f>
        <v>-</v>
      </c>
      <c r="F553" s="821" t="str">
        <f t="shared" ref="F553:L553" si="170">IF(F403=0,"-",F434/F403)</f>
        <v>-</v>
      </c>
      <c r="G553" s="822" t="str">
        <f t="shared" si="170"/>
        <v>-</v>
      </c>
      <c r="H553" s="823" t="str">
        <f t="shared" si="170"/>
        <v>-</v>
      </c>
      <c r="I553" s="824" t="str">
        <f t="shared" si="170"/>
        <v>-</v>
      </c>
      <c r="J553" s="824" t="str">
        <f t="shared" si="170"/>
        <v>-</v>
      </c>
      <c r="K553" s="824" t="str">
        <f t="shared" si="170"/>
        <v>-</v>
      </c>
      <c r="L553" s="825" t="str">
        <f t="shared" si="170"/>
        <v>-</v>
      </c>
    </row>
    <row r="554" spans="2:12" ht="12" thickBot="1">
      <c r="B554" s="862"/>
      <c r="C554" s="1065" t="s">
        <v>239</v>
      </c>
      <c r="D554" s="1067"/>
      <c r="E554" s="1068" t="str">
        <f>IF(E417=0,"-",E388/E417)</f>
        <v>-</v>
      </c>
      <c r="F554" s="1069" t="str">
        <f t="shared" ref="F554:L554" si="171">IF(F417=0,"-",F388/F417)</f>
        <v>-</v>
      </c>
      <c r="G554" s="1070" t="str">
        <f t="shared" si="171"/>
        <v>-</v>
      </c>
      <c r="H554" s="1071" t="str">
        <f t="shared" si="171"/>
        <v>-</v>
      </c>
      <c r="I554" s="1072" t="str">
        <f t="shared" si="171"/>
        <v>-</v>
      </c>
      <c r="J554" s="1072" t="str">
        <f t="shared" si="171"/>
        <v>-</v>
      </c>
      <c r="K554" s="1072" t="str">
        <f t="shared" si="171"/>
        <v>-</v>
      </c>
      <c r="L554" s="1073" t="str">
        <f t="shared" si="171"/>
        <v>-</v>
      </c>
    </row>
    <row r="555" spans="2:12" ht="12.6" thickTop="1" thickBot="1">
      <c r="C555" s="1074"/>
      <c r="D555" s="980"/>
      <c r="E555" s="865"/>
      <c r="F555" s="865"/>
      <c r="G555" s="865"/>
      <c r="H555" s="865"/>
      <c r="I555" s="865"/>
      <c r="J555" s="865"/>
      <c r="K555" s="865"/>
      <c r="L555" s="1075"/>
    </row>
    <row r="556" spans="2:12" ht="13.8" thickBot="1">
      <c r="C556" s="1076"/>
      <c r="D556" s="826"/>
      <c r="E556" s="827">
        <f>E512</f>
        <v>2018</v>
      </c>
      <c r="F556" s="827">
        <f t="shared" ref="F556:L556" si="172">F512</f>
        <v>2019</v>
      </c>
      <c r="G556" s="828">
        <f t="shared" si="172"/>
        <v>2020</v>
      </c>
      <c r="H556" s="829">
        <f t="shared" si="172"/>
        <v>2021</v>
      </c>
      <c r="I556" s="830">
        <f t="shared" si="172"/>
        <v>2022</v>
      </c>
      <c r="J556" s="830">
        <f t="shared" si="172"/>
        <v>2023</v>
      </c>
      <c r="K556" s="830">
        <f t="shared" si="172"/>
        <v>2024</v>
      </c>
      <c r="L556" s="831">
        <f t="shared" si="172"/>
        <v>2025</v>
      </c>
    </row>
    <row r="557" spans="2:12">
      <c r="C557" s="902" t="s">
        <v>134</v>
      </c>
      <c r="E557" s="832">
        <f>+E404</f>
        <v>0</v>
      </c>
      <c r="F557" s="833">
        <f t="shared" ref="F557:L557" si="173">+F404</f>
        <v>0</v>
      </c>
      <c r="G557" s="834">
        <f t="shared" si="173"/>
        <v>0</v>
      </c>
      <c r="H557" s="835">
        <f t="shared" si="173"/>
        <v>0</v>
      </c>
      <c r="I557" s="836">
        <f t="shared" si="173"/>
        <v>0</v>
      </c>
      <c r="J557" s="836">
        <f t="shared" si="173"/>
        <v>0</v>
      </c>
      <c r="K557" s="836">
        <f t="shared" si="173"/>
        <v>0</v>
      </c>
      <c r="L557" s="837">
        <f t="shared" si="173"/>
        <v>0</v>
      </c>
    </row>
    <row r="558" spans="2:12">
      <c r="C558" s="902" t="s">
        <v>135</v>
      </c>
      <c r="E558" s="832">
        <f>+E405</f>
        <v>0</v>
      </c>
      <c r="F558" s="833">
        <f t="shared" ref="F558:L558" si="174">+F405</f>
        <v>0</v>
      </c>
      <c r="G558" s="834">
        <f t="shared" si="174"/>
        <v>0</v>
      </c>
      <c r="H558" s="835">
        <f t="shared" si="174"/>
        <v>0</v>
      </c>
      <c r="I558" s="836">
        <f t="shared" si="174"/>
        <v>0</v>
      </c>
      <c r="J558" s="836">
        <f t="shared" si="174"/>
        <v>0</v>
      </c>
      <c r="K558" s="836">
        <f t="shared" si="174"/>
        <v>0</v>
      </c>
      <c r="L558" s="837">
        <f t="shared" si="174"/>
        <v>0</v>
      </c>
    </row>
    <row r="559" spans="2:12">
      <c r="C559" s="902" t="s">
        <v>132</v>
      </c>
      <c r="E559" s="832">
        <f>-E434</f>
        <v>0</v>
      </c>
      <c r="F559" s="833">
        <f t="shared" ref="F559:L559" si="175">-F434</f>
        <v>0</v>
      </c>
      <c r="G559" s="834">
        <f t="shared" si="175"/>
        <v>0</v>
      </c>
      <c r="H559" s="835">
        <f t="shared" si="175"/>
        <v>0</v>
      </c>
      <c r="I559" s="836">
        <f t="shared" si="175"/>
        <v>0</v>
      </c>
      <c r="J559" s="836">
        <f t="shared" si="175"/>
        <v>0</v>
      </c>
      <c r="K559" s="836">
        <f t="shared" si="175"/>
        <v>0</v>
      </c>
      <c r="L559" s="837">
        <f t="shared" si="175"/>
        <v>0</v>
      </c>
    </row>
    <row r="560" spans="2:12" ht="12" thickBot="1">
      <c r="C560" s="1001" t="s">
        <v>136</v>
      </c>
      <c r="D560" s="1004"/>
      <c r="E560" s="1077">
        <f t="shared" ref="E560:L560" si="176">SUM(E557:E559)</f>
        <v>0</v>
      </c>
      <c r="F560" s="1078">
        <f t="shared" si="176"/>
        <v>0</v>
      </c>
      <c r="G560" s="1079">
        <f t="shared" si="176"/>
        <v>0</v>
      </c>
      <c r="H560" s="961">
        <f t="shared" si="176"/>
        <v>0</v>
      </c>
      <c r="I560" s="1080">
        <f t="shared" si="176"/>
        <v>0</v>
      </c>
      <c r="J560" s="1080">
        <f t="shared" si="176"/>
        <v>0</v>
      </c>
      <c r="K560" s="1080">
        <f t="shared" si="176"/>
        <v>0</v>
      </c>
      <c r="L560" s="1081">
        <f t="shared" si="176"/>
        <v>0</v>
      </c>
    </row>
    <row r="561" spans="3:12" ht="12.6" thickTop="1" thickBot="1"/>
    <row r="562" spans="3:12" ht="16.2" thickTop="1" thickBot="1">
      <c r="C562" s="1082" t="s">
        <v>327</v>
      </c>
      <c r="D562" s="1083"/>
      <c r="E562" s="1150" t="s">
        <v>250</v>
      </c>
      <c r="F562" s="1151"/>
      <c r="G562" s="1152"/>
      <c r="H562" s="1153" t="s">
        <v>251</v>
      </c>
      <c r="I562" s="1154"/>
      <c r="J562" s="1154"/>
      <c r="K562" s="1154"/>
      <c r="L562" s="1155"/>
    </row>
    <row r="563" spans="3:12" ht="31.2" thickTop="1" thickBot="1">
      <c r="C563" s="22" t="s">
        <v>328</v>
      </c>
      <c r="D563" s="1084"/>
      <c r="E563" s="24">
        <f>E$7</f>
        <v>2018</v>
      </c>
      <c r="F563" s="25">
        <f t="shared" ref="F563:L563" si="177">F$7</f>
        <v>2019</v>
      </c>
      <c r="G563" s="177">
        <f t="shared" si="177"/>
        <v>2020</v>
      </c>
      <c r="H563" s="73">
        <f t="shared" si="177"/>
        <v>2021</v>
      </c>
      <c r="I563" s="29">
        <f t="shared" si="177"/>
        <v>2022</v>
      </c>
      <c r="J563" s="29">
        <f t="shared" si="177"/>
        <v>2023</v>
      </c>
      <c r="K563" s="29">
        <f t="shared" si="177"/>
        <v>2024</v>
      </c>
      <c r="L563" s="30">
        <f t="shared" si="177"/>
        <v>2025</v>
      </c>
    </row>
    <row r="564" spans="3:12" ht="13.8" thickTop="1">
      <c r="C564" s="958" t="s">
        <v>329</v>
      </c>
      <c r="D564" s="838"/>
      <c r="E564" s="839">
        <f>E126</f>
        <v>0</v>
      </c>
      <c r="F564" s="840">
        <f t="shared" ref="F564:L564" si="178">F126</f>
        <v>0</v>
      </c>
      <c r="G564" s="841">
        <f t="shared" si="178"/>
        <v>0</v>
      </c>
      <c r="H564" s="842">
        <f t="shared" si="178"/>
        <v>0</v>
      </c>
      <c r="I564" s="843">
        <f t="shared" si="178"/>
        <v>0</v>
      </c>
      <c r="J564" s="843">
        <f t="shared" si="178"/>
        <v>0</v>
      </c>
      <c r="K564" s="843">
        <f t="shared" si="178"/>
        <v>0</v>
      </c>
      <c r="L564" s="1085">
        <f t="shared" si="178"/>
        <v>0</v>
      </c>
    </row>
    <row r="565" spans="3:12">
      <c r="C565" s="959" t="s">
        <v>330</v>
      </c>
      <c r="D565" s="844"/>
      <c r="E565" s="470" t="str">
        <f>IF(SUM(E566:E567,E571:E576)&gt;=E564,"OK","BŁĄD")</f>
        <v>OK</v>
      </c>
      <c r="F565" s="470" t="str">
        <f t="shared" ref="F565:L565" si="179">IF(SUM(F566:F567,F571:F576)&gt;=F564,"OK","BŁĄD")</f>
        <v>OK</v>
      </c>
      <c r="G565" s="470" t="str">
        <f t="shared" si="179"/>
        <v>OK</v>
      </c>
      <c r="H565" s="470" t="str">
        <f t="shared" si="179"/>
        <v>OK</v>
      </c>
      <c r="I565" s="470" t="str">
        <f t="shared" si="179"/>
        <v>OK</v>
      </c>
      <c r="J565" s="470" t="str">
        <f t="shared" si="179"/>
        <v>OK</v>
      </c>
      <c r="K565" s="470" t="str">
        <f t="shared" si="179"/>
        <v>OK</v>
      </c>
      <c r="L565" s="470" t="str">
        <f t="shared" si="179"/>
        <v>OK</v>
      </c>
    </row>
    <row r="566" spans="3:12">
      <c r="C566" s="902" t="s">
        <v>331</v>
      </c>
      <c r="D566" s="845"/>
      <c r="E566" s="846"/>
      <c r="F566" s="847"/>
      <c r="G566" s="848"/>
      <c r="H566" s="846"/>
      <c r="I566" s="847"/>
      <c r="J566" s="847"/>
      <c r="K566" s="847"/>
      <c r="L566" s="848"/>
    </row>
    <row r="567" spans="3:12">
      <c r="C567" s="902" t="s">
        <v>332</v>
      </c>
      <c r="D567" s="845"/>
      <c r="E567" s="849">
        <f t="shared" ref="E567:L567" si="180">SUM(E568:E570)</f>
        <v>0</v>
      </c>
      <c r="F567" s="850">
        <f t="shared" si="180"/>
        <v>0</v>
      </c>
      <c r="G567" s="851">
        <f t="shared" si="180"/>
        <v>0</v>
      </c>
      <c r="H567" s="849">
        <f t="shared" si="180"/>
        <v>0</v>
      </c>
      <c r="I567" s="850">
        <f t="shared" si="180"/>
        <v>0</v>
      </c>
      <c r="J567" s="850">
        <f t="shared" si="180"/>
        <v>0</v>
      </c>
      <c r="K567" s="850">
        <f t="shared" si="180"/>
        <v>0</v>
      </c>
      <c r="L567" s="851">
        <f t="shared" si="180"/>
        <v>0</v>
      </c>
    </row>
    <row r="568" spans="3:12">
      <c r="C568" s="960" t="s">
        <v>333</v>
      </c>
      <c r="D568" s="845"/>
      <c r="E568" s="846"/>
      <c r="F568" s="847"/>
      <c r="G568" s="848"/>
      <c r="H568" s="846"/>
      <c r="I568" s="847"/>
      <c r="J568" s="847"/>
      <c r="K568" s="847"/>
      <c r="L568" s="848"/>
    </row>
    <row r="569" spans="3:12">
      <c r="C569" s="960" t="s">
        <v>334</v>
      </c>
      <c r="D569" s="845"/>
      <c r="E569" s="846"/>
      <c r="F569" s="847"/>
      <c r="G569" s="848"/>
      <c r="H569" s="846"/>
      <c r="I569" s="847"/>
      <c r="J569" s="847"/>
      <c r="K569" s="847"/>
      <c r="L569" s="848"/>
    </row>
    <row r="570" spans="3:12">
      <c r="C570" s="960" t="s">
        <v>335</v>
      </c>
      <c r="D570" s="845"/>
      <c r="E570" s="846"/>
      <c r="F570" s="847"/>
      <c r="G570" s="848"/>
      <c r="H570" s="846"/>
      <c r="I570" s="847"/>
      <c r="J570" s="847"/>
      <c r="K570" s="847"/>
      <c r="L570" s="848"/>
    </row>
    <row r="571" spans="3:12">
      <c r="C571" s="902" t="s">
        <v>336</v>
      </c>
      <c r="D571" s="845"/>
      <c r="E571" s="846"/>
      <c r="F571" s="847"/>
      <c r="G571" s="848"/>
      <c r="H571" s="846"/>
      <c r="I571" s="847"/>
      <c r="J571" s="847"/>
      <c r="K571" s="847"/>
      <c r="L571" s="848"/>
    </row>
    <row r="572" spans="3:12">
      <c r="C572" s="902" t="s">
        <v>337</v>
      </c>
      <c r="D572" s="845"/>
      <c r="E572" s="846"/>
      <c r="F572" s="847"/>
      <c r="G572" s="848"/>
      <c r="H572" s="846"/>
      <c r="I572" s="847"/>
      <c r="J572" s="847"/>
      <c r="K572" s="847"/>
      <c r="L572" s="848"/>
    </row>
    <row r="573" spans="3:12">
      <c r="C573" s="902" t="s">
        <v>338</v>
      </c>
      <c r="D573" s="845"/>
      <c r="E573" s="852"/>
      <c r="F573" s="853"/>
      <c r="G573" s="854"/>
      <c r="H573" s="855"/>
      <c r="I573" s="853"/>
      <c r="J573" s="853"/>
      <c r="K573" s="853"/>
      <c r="L573" s="854"/>
    </row>
    <row r="574" spans="3:12">
      <c r="C574" s="902" t="s">
        <v>339</v>
      </c>
      <c r="D574" s="845"/>
      <c r="E574" s="846"/>
      <c r="F574" s="847"/>
      <c r="G574" s="848"/>
      <c r="H574" s="856"/>
      <c r="I574" s="847"/>
      <c r="J574" s="847"/>
      <c r="K574" s="847"/>
      <c r="L574" s="848"/>
    </row>
    <row r="575" spans="3:12">
      <c r="C575" s="902" t="s">
        <v>340</v>
      </c>
      <c r="D575" s="845"/>
      <c r="E575" s="846"/>
      <c r="F575" s="847"/>
      <c r="G575" s="848"/>
      <c r="H575" s="856"/>
      <c r="I575" s="847"/>
      <c r="J575" s="847"/>
      <c r="K575" s="847"/>
      <c r="L575" s="848"/>
    </row>
    <row r="576" spans="3:12" ht="12" thickBot="1">
      <c r="C576" s="961" t="s">
        <v>341</v>
      </c>
      <c r="D576" s="857"/>
      <c r="E576" s="858"/>
      <c r="F576" s="859"/>
      <c r="G576" s="860"/>
      <c r="H576" s="861"/>
      <c r="I576" s="859"/>
      <c r="J576" s="859"/>
      <c r="K576" s="859"/>
      <c r="L576" s="860"/>
    </row>
    <row r="577" spans="3:4" ht="12" thickTop="1">
      <c r="C577" s="686"/>
      <c r="D577" s="686"/>
    </row>
    <row r="578" spans="3:4">
      <c r="C578" s="686"/>
      <c r="D578" s="686"/>
    </row>
    <row r="579" spans="3:4">
      <c r="C579" s="686"/>
      <c r="D579" s="686"/>
    </row>
    <row r="582" spans="3:4">
      <c r="C582" s="686"/>
      <c r="D582" s="686"/>
    </row>
  </sheetData>
  <mergeCells count="48">
    <mergeCell ref="E315:G315"/>
    <mergeCell ref="E100:G100"/>
    <mergeCell ref="E101:G101"/>
    <mergeCell ref="E94:G94"/>
    <mergeCell ref="E96:G96"/>
    <mergeCell ref="E511:G511"/>
    <mergeCell ref="H511:L511"/>
    <mergeCell ref="E383:G383"/>
    <mergeCell ref="H383:L383"/>
    <mergeCell ref="E454:G454"/>
    <mergeCell ref="H454:L454"/>
    <mergeCell ref="A56:A73"/>
    <mergeCell ref="E85:G86"/>
    <mergeCell ref="E88:G88"/>
    <mergeCell ref="E93:G93"/>
    <mergeCell ref="E89:G89"/>
    <mergeCell ref="E91:G91"/>
    <mergeCell ref="E92:G92"/>
    <mergeCell ref="H234:L234"/>
    <mergeCell ref="H269:L269"/>
    <mergeCell ref="E6:G6"/>
    <mergeCell ref="E45:G45"/>
    <mergeCell ref="H45:L45"/>
    <mergeCell ref="H18:L18"/>
    <mergeCell ref="E18:G18"/>
    <mergeCell ref="H53:L53"/>
    <mergeCell ref="H6:L6"/>
    <mergeCell ref="H121:L121"/>
    <mergeCell ref="H104:L104"/>
    <mergeCell ref="H85:L85"/>
    <mergeCell ref="E97:G97"/>
    <mergeCell ref="E98:G98"/>
    <mergeCell ref="E562:G562"/>
    <mergeCell ref="H562:L562"/>
    <mergeCell ref="E53:G53"/>
    <mergeCell ref="C316:D316"/>
    <mergeCell ref="E166:F166"/>
    <mergeCell ref="C311:D311"/>
    <mergeCell ref="C312:D312"/>
    <mergeCell ref="E269:G269"/>
    <mergeCell ref="E194:G194"/>
    <mergeCell ref="E284:G284"/>
    <mergeCell ref="H284:L284"/>
    <mergeCell ref="H315:L315"/>
    <mergeCell ref="E121:G121"/>
    <mergeCell ref="E104:G104"/>
    <mergeCell ref="E234:G234"/>
    <mergeCell ref="H194:L194"/>
  </mergeCells>
  <phoneticPr fontId="2" type="noConversion"/>
  <conditionalFormatting sqref="E386:L386 F416:L420 E416:E419 E416:L416 E448:L450 E423:L445 E388:L414">
    <cfRule type="cellIs" dxfId="11" priority="6" stopIfTrue="1" operator="lessThan">
      <formula>0</formula>
    </cfRule>
  </conditionalFormatting>
  <conditionalFormatting sqref="E453:L453">
    <cfRule type="cellIs" dxfId="10" priority="7" stopIfTrue="1" operator="notEqual">
      <formula>0</formula>
    </cfRule>
  </conditionalFormatting>
  <conditionalFormatting sqref="E378:L380">
    <cfRule type="cellIs" dxfId="9" priority="9" stopIfTrue="1" operator="greaterThanOrEqual">
      <formula>0</formula>
    </cfRule>
  </conditionalFormatting>
  <conditionalFormatting sqref="E504:L504">
    <cfRule type="cellIs" dxfId="8" priority="10" stopIfTrue="1" operator="lessThan">
      <formula>0</formula>
    </cfRule>
  </conditionalFormatting>
  <conditionalFormatting sqref="E281:L281 E44:L44 E51:L52 E151:L151 A43:XFD43 A232:B232 D232:IV232">
    <cfRule type="cellIs" dxfId="7" priority="17" stopIfTrue="1" operator="notEqual">
      <formula>0</formula>
    </cfRule>
  </conditionalFormatting>
  <conditionalFormatting sqref="AP236:IV265 B196 B198:B200 C230:D230 B265 B245 B236:C244 B280 M236:AM265 D237:D243 C236:E236 E237:E244 C244:D244 C279 F236:L244 B213:B231 B202:B211 B246:D264 E246:L255 E257:L264 C269:C270 D270">
    <cfRule type="cellIs" dxfId="6" priority="19" stopIfTrue="1" operator="equal">
      <formula>0</formula>
    </cfRule>
  </conditionalFormatting>
  <conditionalFormatting sqref="G257 H257:L263">
    <cfRule type="cellIs" dxfId="5" priority="20" stopIfTrue="1" operator="lessThan">
      <formula>0</formula>
    </cfRule>
  </conditionalFormatting>
  <conditionalFormatting sqref="H88:L89 H91:L94 H96:L98 E88:E89 E91:E94 E96:E98 E100:E101">
    <cfRule type="expression" dxfId="4" priority="29" stopIfTrue="1">
      <formula>$B58&lt;&gt;"R"</formula>
    </cfRule>
  </conditionalFormatting>
  <conditionalFormatting sqref="H100:L101">
    <cfRule type="expression" dxfId="3" priority="30" stopIfTrue="1">
      <formula>$B72&lt;&gt;"R"</formula>
    </cfRule>
  </conditionalFormatting>
  <conditionalFormatting sqref="E452:L452">
    <cfRule type="cellIs" dxfId="2" priority="40" stopIfTrue="1" operator="notEqual">
      <formula>0</formula>
    </cfRule>
  </conditionalFormatting>
  <conditionalFormatting sqref="E510:L510 E153:L153 E163:L163">
    <cfRule type="cellIs" dxfId="1" priority="41" stopIfTrue="1" operator="notEqual">
      <formula>0</formula>
    </cfRule>
  </conditionalFormatting>
  <conditionalFormatting sqref="E422:L422">
    <cfRule type="cellIs" dxfId="0" priority="42" stopIfTrue="1" operator="notEqual">
      <formula>E374</formula>
    </cfRule>
  </conditionalFormatting>
  <dataValidations count="1">
    <dataValidation type="list" allowBlank="1" showInputMessage="1" showErrorMessage="1" promptTitle="Określ sposób planowania pozycji" prompt="ew - prop. do wartości sprzedaży energii,_x000a_ei - prop. do ilości sprzedaży energii,_x000a_i - prop. do zmian wartości nakładów,_x000a_s - stałe - wg inflacji,_x000a_w - prop. do wartości kosztów wynagrodzeń z narzutami,_x000a_R - planowana odrębnie w tabeli poniżej" sqref="B58:B59 B72:B73 B61:B64 B66:B68" xr:uid="{00000000-0002-0000-0000-000000000000}">
      <formula1>$U$59:$U$64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alignWithMargins="0"/>
  <rowBreaks count="13" manualBreakCount="13">
    <brk id="17" min="2" max="11" man="1"/>
    <brk id="43" min="2" max="11" man="1"/>
    <brk id="52" min="2" max="24" man="1"/>
    <brk id="83" min="2" max="11" man="1"/>
    <brk id="119" min="2" max="24" man="1"/>
    <brk id="120" min="2" max="24" man="1"/>
    <brk id="153" min="2" max="11" man="1"/>
    <brk id="193" min="2" max="24" man="1"/>
    <brk id="268" min="2" max="11" man="1"/>
    <brk id="314" min="2" max="24" man="1"/>
    <brk id="381" min="2" max="24" man="1"/>
    <brk id="453" min="2" max="24" man="1"/>
    <brk id="505" min="2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finansowy</vt:lpstr>
      <vt:lpstr>'plan finansowy'!Obszar_wydruku</vt:lpstr>
    </vt:vector>
  </TitlesOfParts>
  <Company>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Projekcja finansowa</dc:title>
  <dc:subject>Plan rozwoju dużych OSD</dc:subject>
  <cp:lastModifiedBy>Robert-Admin</cp:lastModifiedBy>
  <cp:lastPrinted>2015-02-18T12:17:01Z</cp:lastPrinted>
  <dcterms:created xsi:type="dcterms:W3CDTF">2007-11-26T09:39:59Z</dcterms:created>
  <dcterms:modified xsi:type="dcterms:W3CDTF">2020-03-31T07:01:40Z</dcterms:modified>
</cp:coreProperties>
</file>